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13\"/>
    </mc:Choice>
  </mc:AlternateContent>
  <xr:revisionPtr revIDLastSave="0" documentId="8_{B2B8D25F-C110-4AE5-ADD9-DFCFD62A52D9}" xr6:coauthVersionLast="47" xr6:coauthVersionMax="47" xr10:uidLastSave="{00000000-0000-0000-0000-000000000000}"/>
  <bookViews>
    <workbookView xWindow="705" yWindow="0" windowWidth="24600" windowHeight="15480" tabRatio="909" activeTab="4" xr2:uid="{00000000-000D-0000-FFFF-FFFF00000000}"/>
  </bookViews>
  <sheets>
    <sheet name="Exhibit 1.12 Pg 1" sheetId="7" r:id="rId1"/>
    <sheet name="Exhibit 1.12 Pg 2 COS" sheetId="8" r:id="rId2"/>
    <sheet name="Exhibit 1.12 pg 3 Rates" sheetId="11" r:id="rId3"/>
    <sheet name="Exhibit 1.12 Pg 4 Typical 70" sheetId="18" r:id="rId4"/>
    <sheet name="Calculations - Mains" sheetId="4" r:id="rId5"/>
    <sheet name="Mains Detail" sheetId="6" r:id="rId6"/>
    <sheet name="Calculations - Services" sheetId="16" r:id="rId7"/>
    <sheet name="Services Detail" sheetId="17" r:id="rId8"/>
    <sheet name="Historical" sheetId="1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'Mains Detail'!$A$2:$C$40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0">'Exhibit 1.12 Pg 1'!$A$3:$H$31</definedName>
    <definedName name="_xlnm.Print_Area" localSheetId="1">'Exhibit 1.12 Pg 2 COS'!$B$2:$J$24</definedName>
    <definedName name="_xlnm.Print_Area" localSheetId="2">'Exhibit 1.12 pg 3 Rates'!$A$1:$O$90</definedName>
    <definedName name="_xlnm.Print_Area" localSheetId="3">'Exhibit 1.12 Pg 4 Typical 70'!$A$3:$J$28</definedName>
    <definedName name="_xlnm.Print_Area" localSheetId="5">'Mains Detail'!$A$1:$Z$58</definedName>
    <definedName name="_xlnm.Print_Area" localSheetId="7">'Services Detail'!$A$1:$Z$59</definedName>
    <definedName name="_xlnm.Print_Titles" localSheetId="5">'Mains Detail'!$A:$C,'Mains Detail'!$1:$2</definedName>
    <definedName name="_xlnm.Print_Titles" localSheetId="7">'Services Detail'!$A:$C,'Services Detail'!$1:$2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1" i="16" l="1"/>
  <c r="AK11" i="16"/>
  <c r="AL11" i="16"/>
  <c r="AM11" i="16"/>
  <c r="AN11" i="16"/>
  <c r="AO11" i="16"/>
  <c r="AP11" i="16"/>
  <c r="AQ11" i="16"/>
  <c r="AR11" i="16"/>
  <c r="AS11" i="16"/>
  <c r="AT11" i="16"/>
  <c r="AU11" i="16"/>
  <c r="AV11" i="16"/>
  <c r="AW11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AF11" i="16"/>
  <c r="AG11" i="16"/>
  <c r="AH11" i="16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B11" i="4"/>
  <c r="H7" i="19"/>
  <c r="G7" i="19"/>
  <c r="I7" i="19" s="1"/>
  <c r="I6" i="19"/>
  <c r="C6" i="19"/>
  <c r="B6" i="19"/>
  <c r="D6" i="19" s="1"/>
  <c r="I5" i="19"/>
  <c r="D5" i="19"/>
  <c r="I4" i="19"/>
  <c r="D4" i="19"/>
  <c r="C3" i="19"/>
  <c r="B3" i="19"/>
  <c r="AI8" i="4" s="1"/>
  <c r="AI9" i="4"/>
  <c r="AX8" i="4" l="1"/>
  <c r="AI11" i="4"/>
  <c r="AK32" i="6"/>
  <c r="D3" i="19"/>
  <c r="D7" i="19" s="1"/>
  <c r="D9" i="19" s="1"/>
  <c r="AI8" i="16"/>
  <c r="AI11" i="16" l="1"/>
  <c r="AK33" i="17"/>
  <c r="AK38" i="17" s="1"/>
  <c r="D41" i="18"/>
  <c r="E23" i="18" s="1"/>
  <c r="C41" i="18"/>
  <c r="E21" i="18" s="1"/>
  <c r="D26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6" i="18" s="1"/>
  <c r="E10" i="18"/>
  <c r="E14" i="18" l="1"/>
  <c r="E12" i="18"/>
  <c r="E22" i="18"/>
  <c r="E13" i="18"/>
  <c r="E15" i="18"/>
  <c r="E16" i="18"/>
  <c r="E17" i="18"/>
  <c r="E18" i="18"/>
  <c r="E19" i="18"/>
  <c r="E20" i="18"/>
  <c r="E26" i="18" l="1"/>
  <c r="D43" i="17" l="1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D42" i="6"/>
  <c r="E42" i="6"/>
  <c r="F42" i="6"/>
  <c r="G42" i="6"/>
  <c r="H42" i="6"/>
  <c r="I42" i="6"/>
  <c r="J42" i="6"/>
  <c r="B24" i="16" l="1"/>
  <c r="C7" i="16"/>
  <c r="D7" i="16" s="1"/>
  <c r="E7" i="16" s="1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AE7" i="16" s="1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S7" i="16" s="1"/>
  <c r="AT7" i="16" s="1"/>
  <c r="AU7" i="16" s="1"/>
  <c r="AV7" i="16" s="1"/>
  <c r="AW7" i="16" s="1"/>
  <c r="AW24" i="16" s="1"/>
  <c r="B24" i="4"/>
  <c r="C7" i="4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Q7" i="4" s="1"/>
  <c r="AR7" i="4" s="1"/>
  <c r="AS7" i="4" s="1"/>
  <c r="AT7" i="4" s="1"/>
  <c r="AU7" i="4" s="1"/>
  <c r="AV7" i="4" s="1"/>
  <c r="AW7" i="4" s="1"/>
  <c r="AW24" i="4" s="1"/>
  <c r="M24" i="16" l="1"/>
  <c r="H24" i="16"/>
  <c r="L24" i="16"/>
  <c r="F24" i="16"/>
  <c r="R24" i="16"/>
  <c r="J24" i="16"/>
  <c r="E24" i="16"/>
  <c r="N24" i="16"/>
  <c r="I24" i="16"/>
  <c r="D24" i="16"/>
  <c r="AT24" i="16"/>
  <c r="AP24" i="16"/>
  <c r="AL24" i="16"/>
  <c r="AH24" i="16"/>
  <c r="AD24" i="16"/>
  <c r="Z24" i="16"/>
  <c r="V24" i="16"/>
  <c r="AS24" i="16"/>
  <c r="AO24" i="16"/>
  <c r="AK24" i="16"/>
  <c r="AG24" i="16"/>
  <c r="AC24" i="16"/>
  <c r="Y24" i="16"/>
  <c r="U24" i="16"/>
  <c r="Q24" i="16"/>
  <c r="AV24" i="16"/>
  <c r="AR24" i="16"/>
  <c r="AN24" i="16"/>
  <c r="AJ24" i="16"/>
  <c r="AF24" i="16"/>
  <c r="AB24" i="16"/>
  <c r="X24" i="16"/>
  <c r="T24" i="16"/>
  <c r="P24" i="16"/>
  <c r="AU24" i="16"/>
  <c r="AQ24" i="16"/>
  <c r="AM24" i="16"/>
  <c r="AI24" i="16"/>
  <c r="AE24" i="16"/>
  <c r="AA24" i="16"/>
  <c r="W24" i="16"/>
  <c r="S24" i="16"/>
  <c r="O24" i="16"/>
  <c r="K24" i="16"/>
  <c r="G24" i="16"/>
  <c r="C24" i="16"/>
  <c r="E24" i="4"/>
  <c r="AT24" i="4"/>
  <c r="AP24" i="4"/>
  <c r="AL24" i="4"/>
  <c r="AH24" i="4"/>
  <c r="AD24" i="4"/>
  <c r="Z24" i="4"/>
  <c r="V24" i="4"/>
  <c r="R24" i="4"/>
  <c r="N24" i="4"/>
  <c r="J24" i="4"/>
  <c r="AS24" i="4"/>
  <c r="AO24" i="4"/>
  <c r="AK24" i="4"/>
  <c r="AG24" i="4"/>
  <c r="AC24" i="4"/>
  <c r="Y24" i="4"/>
  <c r="U24" i="4"/>
  <c r="Q24" i="4"/>
  <c r="M24" i="4"/>
  <c r="I24" i="4"/>
  <c r="AV24" i="4"/>
  <c r="AR24" i="4"/>
  <c r="AN24" i="4"/>
  <c r="AJ24" i="4"/>
  <c r="AF24" i="4"/>
  <c r="AB24" i="4"/>
  <c r="X24" i="4"/>
  <c r="T24" i="4"/>
  <c r="P24" i="4"/>
  <c r="L24" i="4"/>
  <c r="H24" i="4"/>
  <c r="D24" i="4"/>
  <c r="AU24" i="4"/>
  <c r="AQ24" i="4"/>
  <c r="AM24" i="4"/>
  <c r="AI24" i="4"/>
  <c r="AE24" i="4"/>
  <c r="AA24" i="4"/>
  <c r="W24" i="4"/>
  <c r="S24" i="4"/>
  <c r="O24" i="4"/>
  <c r="K24" i="4"/>
  <c r="G24" i="4"/>
  <c r="C24" i="4"/>
  <c r="F24" i="4"/>
  <c r="AK34" i="17" l="1"/>
  <c r="E2" i="17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AH2" i="17" s="1"/>
  <c r="AI2" i="17" s="1"/>
  <c r="AJ2" i="17" s="1"/>
  <c r="AK2" i="17" s="1"/>
  <c r="AL2" i="17" s="1"/>
  <c r="AM2" i="17" s="1"/>
  <c r="AN2" i="17" s="1"/>
  <c r="AO2" i="17" s="1"/>
  <c r="AP2" i="17" s="1"/>
  <c r="AQ2" i="17" s="1"/>
  <c r="AR2" i="17" s="1"/>
  <c r="AS2" i="17" s="1"/>
  <c r="AT2" i="17" s="1"/>
  <c r="AU2" i="17" s="1"/>
  <c r="AV2" i="17" s="1"/>
  <c r="AW2" i="17" s="1"/>
  <c r="AX2" i="17" s="1"/>
  <c r="AY2" i="17" s="1"/>
  <c r="AK33" i="6"/>
  <c r="AY43" i="17" l="1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D44" i="17" l="1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36" i="17"/>
  <c r="A37" i="17" s="1"/>
  <c r="AL38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B4" i="17"/>
  <c r="AX12" i="16"/>
  <c r="BE10" i="16"/>
  <c r="BD10" i="16"/>
  <c r="BC10" i="16"/>
  <c r="BB10" i="16"/>
  <c r="AX10" i="16"/>
  <c r="BE9" i="16"/>
  <c r="BD9" i="16"/>
  <c r="BC9" i="16"/>
  <c r="BB9" i="16"/>
  <c r="AX9" i="16"/>
  <c r="M4" i="16"/>
  <c r="L4" i="16"/>
  <c r="K4" i="16"/>
  <c r="J4" i="16"/>
  <c r="I4" i="16"/>
  <c r="H4" i="16"/>
  <c r="G4" i="16"/>
  <c r="F4" i="16"/>
  <c r="E4" i="16"/>
  <c r="D4" i="16"/>
  <c r="C4" i="16"/>
  <c r="B4" i="16"/>
  <c r="M3" i="16"/>
  <c r="L3" i="16"/>
  <c r="K3" i="16"/>
  <c r="J3" i="16"/>
  <c r="I3" i="16"/>
  <c r="H3" i="16"/>
  <c r="G3" i="16"/>
  <c r="F3" i="16"/>
  <c r="E3" i="16"/>
  <c r="D3" i="16"/>
  <c r="C3" i="16"/>
  <c r="B3" i="16"/>
  <c r="M2" i="16"/>
  <c r="L2" i="16"/>
  <c r="K2" i="16"/>
  <c r="J2" i="16"/>
  <c r="I2" i="16"/>
  <c r="H2" i="16"/>
  <c r="G2" i="16"/>
  <c r="F2" i="16"/>
  <c r="E2" i="16"/>
  <c r="D2" i="16"/>
  <c r="C2" i="16"/>
  <c r="B2" i="16"/>
  <c r="M1" i="16"/>
  <c r="L1" i="16"/>
  <c r="K1" i="16"/>
  <c r="J1" i="16"/>
  <c r="I1" i="16"/>
  <c r="H1" i="16"/>
  <c r="G1" i="16"/>
  <c r="F1" i="16"/>
  <c r="E1" i="16"/>
  <c r="D1" i="16"/>
  <c r="C1" i="16"/>
  <c r="B1" i="16"/>
  <c r="BB11" i="16" l="1"/>
  <c r="BE11" i="16"/>
  <c r="BC11" i="16"/>
  <c r="B29" i="16"/>
  <c r="BD11" i="16"/>
  <c r="AN26" i="16" s="1"/>
  <c r="AN28" i="16" s="1"/>
  <c r="AX11" i="16"/>
  <c r="E41" i="17"/>
  <c r="E42" i="17"/>
  <c r="AB26" i="16"/>
  <c r="AB28" i="16" s="1"/>
  <c r="X26" i="16"/>
  <c r="X28" i="16" s="1"/>
  <c r="T26" i="16"/>
  <c r="T28" i="16" s="1"/>
  <c r="P26" i="16"/>
  <c r="P28" i="16" s="1"/>
  <c r="L26" i="16"/>
  <c r="L28" i="16" s="1"/>
  <c r="H26" i="16"/>
  <c r="H28" i="16" s="1"/>
  <c r="D26" i="16"/>
  <c r="D28" i="16" s="1"/>
  <c r="W26" i="16"/>
  <c r="W28" i="16" s="1"/>
  <c r="S26" i="16"/>
  <c r="S28" i="16" s="1"/>
  <c r="O26" i="16"/>
  <c r="O28" i="16" s="1"/>
  <c r="K26" i="16"/>
  <c r="K28" i="16" s="1"/>
  <c r="G26" i="16"/>
  <c r="G28" i="16" s="1"/>
  <c r="C26" i="16"/>
  <c r="C28" i="16" s="1"/>
  <c r="V26" i="16"/>
  <c r="V28" i="16" s="1"/>
  <c r="R26" i="16"/>
  <c r="R28" i="16" s="1"/>
  <c r="N26" i="16"/>
  <c r="N28" i="16" s="1"/>
  <c r="J26" i="16"/>
  <c r="J28" i="16" s="1"/>
  <c r="F26" i="16"/>
  <c r="F28" i="16" s="1"/>
  <c r="B26" i="16"/>
  <c r="B28" i="16" s="1"/>
  <c r="Y26" i="16"/>
  <c r="Y28" i="16" s="1"/>
  <c r="AA45" i="17" s="1"/>
  <c r="I26" i="16"/>
  <c r="I28" i="16" s="1"/>
  <c r="Q26" i="16"/>
  <c r="Q28" i="16" s="1"/>
  <c r="M26" i="16"/>
  <c r="M28" i="16" s="1"/>
  <c r="U26" i="16"/>
  <c r="U28" i="16" s="1"/>
  <c r="E26" i="16"/>
  <c r="E28" i="16" s="1"/>
  <c r="BB12" i="16"/>
  <c r="AL33" i="16"/>
  <c r="AV26" i="16" l="1"/>
  <c r="AV28" i="16" s="1"/>
  <c r="AW26" i="16"/>
  <c r="AW28" i="16" s="1"/>
  <c r="AY45" i="17" s="1"/>
  <c r="AD26" i="16"/>
  <c r="AD28" i="16" s="1"/>
  <c r="AF45" i="17" s="1"/>
  <c r="AA26" i="16"/>
  <c r="AA28" i="16" s="1"/>
  <c r="AC45" i="17" s="1"/>
  <c r="O45" i="17"/>
  <c r="T45" i="17"/>
  <c r="M45" i="17"/>
  <c r="F45" i="17"/>
  <c r="B30" i="16"/>
  <c r="B32" i="16" s="1"/>
  <c r="B36" i="16" s="1"/>
  <c r="D45" i="17"/>
  <c r="D46" i="17" s="1"/>
  <c r="D47" i="17" s="1"/>
  <c r="D48" i="17" s="1"/>
  <c r="V45" i="17"/>
  <c r="S45" i="17"/>
  <c r="H45" i="17"/>
  <c r="X45" i="17"/>
  <c r="Q45" i="17"/>
  <c r="J45" i="17"/>
  <c r="Z45" i="17"/>
  <c r="AK26" i="16"/>
  <c r="AK28" i="16" s="1"/>
  <c r="AM45" i="17" s="1"/>
  <c r="AH26" i="16"/>
  <c r="AH28" i="16" s="1"/>
  <c r="AJ45" i="17" s="1"/>
  <c r="AI26" i="16"/>
  <c r="AI28" i="16" s="1"/>
  <c r="AK45" i="17" s="1"/>
  <c r="AF26" i="16"/>
  <c r="AF28" i="16" s="1"/>
  <c r="AH45" i="17" s="1"/>
  <c r="G45" i="17"/>
  <c r="K45" i="17"/>
  <c r="L45" i="17"/>
  <c r="E45" i="17"/>
  <c r="U45" i="17"/>
  <c r="N45" i="17"/>
  <c r="AG26" i="16"/>
  <c r="AG28" i="16" s="1"/>
  <c r="AI45" i="17" s="1"/>
  <c r="AS26" i="16"/>
  <c r="AS28" i="16" s="1"/>
  <c r="AP26" i="16"/>
  <c r="AP28" i="16" s="1"/>
  <c r="AR45" i="17" s="1"/>
  <c r="AM26" i="16"/>
  <c r="AM28" i="16" s="1"/>
  <c r="AO45" i="17" s="1"/>
  <c r="AJ26" i="16"/>
  <c r="AJ28" i="16" s="1"/>
  <c r="AL45" i="17" s="1"/>
  <c r="W45" i="17"/>
  <c r="P45" i="17"/>
  <c r="I45" i="17"/>
  <c r="Y45" i="17"/>
  <c r="R45" i="17"/>
  <c r="AC26" i="16"/>
  <c r="AC28" i="16" s="1"/>
  <c r="AE45" i="17" s="1"/>
  <c r="Z26" i="16"/>
  <c r="Z28" i="16" s="1"/>
  <c r="AB45" i="17" s="1"/>
  <c r="AT26" i="16"/>
  <c r="AT28" i="16" s="1"/>
  <c r="AV45" i="17" s="1"/>
  <c r="AQ26" i="16"/>
  <c r="AQ28" i="16" s="1"/>
  <c r="AS45" i="17" s="1"/>
  <c r="AR26" i="16"/>
  <c r="AR28" i="16" s="1"/>
  <c r="AT45" i="17" s="1"/>
  <c r="AO26" i="16"/>
  <c r="AO28" i="16" s="1"/>
  <c r="AQ45" i="17" s="1"/>
  <c r="AL26" i="16"/>
  <c r="AL28" i="16" s="1"/>
  <c r="AN45" i="17" s="1"/>
  <c r="AE26" i="16"/>
  <c r="AE28" i="16" s="1"/>
  <c r="AG45" i="17" s="1"/>
  <c r="AU26" i="16"/>
  <c r="AU28" i="16" s="1"/>
  <c r="AW45" i="17" s="1"/>
  <c r="AU45" i="17"/>
  <c r="AD45" i="17"/>
  <c r="AX45" i="17"/>
  <c r="AP45" i="17"/>
  <c r="F42" i="17"/>
  <c r="E44" i="17"/>
  <c r="C29" i="16" s="1"/>
  <c r="C30" i="16" s="1"/>
  <c r="C32" i="16" s="1"/>
  <c r="C36" i="16" s="1"/>
  <c r="F41" i="17"/>
  <c r="AM33" i="16"/>
  <c r="G41" i="17" l="1"/>
  <c r="E49" i="17"/>
  <c r="E46" i="17"/>
  <c r="E47" i="17" s="1"/>
  <c r="E48" i="17" s="1"/>
  <c r="F44" i="17"/>
  <c r="G42" i="17"/>
  <c r="AN33" i="16"/>
  <c r="F46" i="17" l="1"/>
  <c r="F47" i="17" s="1"/>
  <c r="D29" i="16"/>
  <c r="D30" i="16" s="1"/>
  <c r="D32" i="16" s="1"/>
  <c r="D36" i="16" s="1"/>
  <c r="F48" i="17"/>
  <c r="F49" i="17"/>
  <c r="H42" i="17"/>
  <c r="G44" i="17"/>
  <c r="H41" i="17"/>
  <c r="AO33" i="16"/>
  <c r="G46" i="17" l="1"/>
  <c r="G47" i="17" s="1"/>
  <c r="E29" i="16"/>
  <c r="E30" i="16" s="1"/>
  <c r="E32" i="16" s="1"/>
  <c r="E36" i="16"/>
  <c r="I41" i="17"/>
  <c r="G49" i="17"/>
  <c r="G48" i="17"/>
  <c r="I42" i="17"/>
  <c r="H44" i="17"/>
  <c r="AP33" i="16"/>
  <c r="H46" i="17" l="1"/>
  <c r="H47" i="17" s="1"/>
  <c r="F29" i="16"/>
  <c r="F30" i="16" s="1"/>
  <c r="F32" i="16" s="1"/>
  <c r="F36" i="16"/>
  <c r="H49" i="17"/>
  <c r="J42" i="17"/>
  <c r="I44" i="17"/>
  <c r="J41" i="17"/>
  <c r="H48" i="17"/>
  <c r="AQ33" i="16"/>
  <c r="I46" i="17" l="1"/>
  <c r="I47" i="17" s="1"/>
  <c r="I48" i="17" s="1"/>
  <c r="G29" i="16"/>
  <c r="G30" i="16" s="1"/>
  <c r="G32" i="16" s="1"/>
  <c r="G36" i="16" s="1"/>
  <c r="J44" i="17"/>
  <c r="K42" i="17"/>
  <c r="K41" i="17"/>
  <c r="I49" i="17"/>
  <c r="AR33" i="16"/>
  <c r="J46" i="17" l="1"/>
  <c r="J47" i="17" s="1"/>
  <c r="H29" i="16"/>
  <c r="H30" i="16" s="1"/>
  <c r="H32" i="16" s="1"/>
  <c r="H36" i="16" s="1"/>
  <c r="J49" i="17"/>
  <c r="K44" i="17"/>
  <c r="L42" i="17"/>
  <c r="L41" i="17"/>
  <c r="J48" i="17"/>
  <c r="AS33" i="16"/>
  <c r="K46" i="17" l="1"/>
  <c r="K47" i="17" s="1"/>
  <c r="I29" i="16"/>
  <c r="I30" i="16" s="1"/>
  <c r="I32" i="16" s="1"/>
  <c r="I36" i="16" s="1"/>
  <c r="K48" i="17"/>
  <c r="M42" i="17"/>
  <c r="L44" i="17"/>
  <c r="M41" i="17"/>
  <c r="K49" i="17"/>
  <c r="AT33" i="16"/>
  <c r="L46" i="17" l="1"/>
  <c r="L47" i="17" s="1"/>
  <c r="J29" i="16"/>
  <c r="J30" i="16" s="1"/>
  <c r="J32" i="16" s="1"/>
  <c r="J36" i="16" s="1"/>
  <c r="L49" i="17"/>
  <c r="N42" i="17"/>
  <c r="M44" i="17"/>
  <c r="N41" i="17"/>
  <c r="L48" i="17"/>
  <c r="AU33" i="16"/>
  <c r="M46" i="17" l="1"/>
  <c r="M47" i="17" s="1"/>
  <c r="M48" i="17" s="1"/>
  <c r="K29" i="16"/>
  <c r="K30" i="16" s="1"/>
  <c r="K32" i="16" s="1"/>
  <c r="K36" i="16" s="1"/>
  <c r="M49" i="17"/>
  <c r="N44" i="17"/>
  <c r="O42" i="17"/>
  <c r="O41" i="17"/>
  <c r="AV33" i="16"/>
  <c r="N46" i="17" l="1"/>
  <c r="N47" i="17" s="1"/>
  <c r="L29" i="16"/>
  <c r="L30" i="16" s="1"/>
  <c r="L32" i="16" s="1"/>
  <c r="L36" i="16" s="1"/>
  <c r="N48" i="17"/>
  <c r="P41" i="17"/>
  <c r="O44" i="17"/>
  <c r="P42" i="17"/>
  <c r="N49" i="17"/>
  <c r="AW33" i="16"/>
  <c r="O46" i="17" l="1"/>
  <c r="O47" i="17" s="1"/>
  <c r="O48" i="17" s="1"/>
  <c r="M29" i="16"/>
  <c r="M30" i="16" s="1"/>
  <c r="M32" i="16" s="1"/>
  <c r="M36" i="16" s="1"/>
  <c r="O49" i="17"/>
  <c r="E52" i="17"/>
  <c r="E53" i="17" s="1"/>
  <c r="Q41" i="17"/>
  <c r="P44" i="17"/>
  <c r="Q42" i="17"/>
  <c r="AV34" i="16"/>
  <c r="AQ34" i="16"/>
  <c r="AL34" i="16"/>
  <c r="AU34" i="16"/>
  <c r="AT34" i="16"/>
  <c r="AR34" i="16"/>
  <c r="AS34" i="16"/>
  <c r="AO34" i="16"/>
  <c r="AP34" i="16"/>
  <c r="AM34" i="16"/>
  <c r="AN34" i="16"/>
  <c r="AW34" i="16"/>
  <c r="P46" i="17" l="1"/>
  <c r="N29" i="16"/>
  <c r="N30" i="16" s="1"/>
  <c r="N32" i="16" s="1"/>
  <c r="N35" i="16" s="1"/>
  <c r="R42" i="17"/>
  <c r="Q44" i="17"/>
  <c r="R41" i="17"/>
  <c r="F52" i="17"/>
  <c r="F53" i="17" s="1"/>
  <c r="P49" i="17"/>
  <c r="N36" i="16" l="1"/>
  <c r="P47" i="17"/>
  <c r="P48" i="17" s="1"/>
  <c r="Q46" i="17"/>
  <c r="O29" i="16"/>
  <c r="O30" i="16" s="1"/>
  <c r="O32" i="16" s="1"/>
  <c r="O35" i="16" s="1"/>
  <c r="Q47" i="17" s="1"/>
  <c r="Q48" i="17" s="1"/>
  <c r="E51" i="17"/>
  <c r="Q49" i="17"/>
  <c r="R44" i="17"/>
  <c r="S42" i="17"/>
  <c r="S41" i="17"/>
  <c r="G52" i="17"/>
  <c r="G53" i="17" s="1"/>
  <c r="E50" i="17"/>
  <c r="R46" i="17" l="1"/>
  <c r="P29" i="16"/>
  <c r="P30" i="16" s="1"/>
  <c r="P32" i="16" s="1"/>
  <c r="P35" i="16" s="1"/>
  <c r="R47" i="17" s="1"/>
  <c r="O36" i="16"/>
  <c r="T41" i="17"/>
  <c r="H52" i="17"/>
  <c r="H53" i="17" s="1"/>
  <c r="R49" i="17"/>
  <c r="F51" i="17"/>
  <c r="R48" i="17"/>
  <c r="F50" i="17"/>
  <c r="S44" i="17"/>
  <c r="T42" i="17"/>
  <c r="P36" i="16" l="1"/>
  <c r="S46" i="17"/>
  <c r="Q29" i="16"/>
  <c r="Q30" i="16" s="1"/>
  <c r="Q32" i="16" s="1"/>
  <c r="Q35" i="16" s="1"/>
  <c r="S47" i="17" s="1"/>
  <c r="S48" i="17" s="1"/>
  <c r="T44" i="17"/>
  <c r="U42" i="17"/>
  <c r="G50" i="17"/>
  <c r="U41" i="17"/>
  <c r="I52" i="17"/>
  <c r="I53" i="17" s="1"/>
  <c r="S49" i="17"/>
  <c r="G51" i="17"/>
  <c r="T46" i="17" l="1"/>
  <c r="R29" i="16"/>
  <c r="R30" i="16" s="1"/>
  <c r="R32" i="16" s="1"/>
  <c r="R35" i="16" s="1"/>
  <c r="T47" i="17" s="1"/>
  <c r="Q36" i="16"/>
  <c r="R36" i="16" s="1"/>
  <c r="V41" i="17"/>
  <c r="J52" i="17"/>
  <c r="J53" i="17" s="1"/>
  <c r="T48" i="17"/>
  <c r="H50" i="17"/>
  <c r="U44" i="17"/>
  <c r="V42" i="17"/>
  <c r="T49" i="17"/>
  <c r="H51" i="17"/>
  <c r="U46" i="17" l="1"/>
  <c r="S29" i="16"/>
  <c r="S30" i="16" s="1"/>
  <c r="S32" i="16" s="1"/>
  <c r="S35" i="16" s="1"/>
  <c r="U47" i="17" s="1"/>
  <c r="U48" i="17" s="1"/>
  <c r="W42" i="17"/>
  <c r="V44" i="17"/>
  <c r="I50" i="17"/>
  <c r="W41" i="17"/>
  <c r="K52" i="17"/>
  <c r="K53" i="17" s="1"/>
  <c r="U49" i="17"/>
  <c r="I51" i="17"/>
  <c r="S36" i="16" l="1"/>
  <c r="V46" i="17"/>
  <c r="T29" i="16"/>
  <c r="T30" i="16" s="1"/>
  <c r="T32" i="16" s="1"/>
  <c r="T35" i="16" s="1"/>
  <c r="V47" i="17" s="1"/>
  <c r="V48" i="17" s="1"/>
  <c r="J50" i="17"/>
  <c r="X41" i="17"/>
  <c r="L52" i="17"/>
  <c r="L53" i="17" s="1"/>
  <c r="V49" i="17"/>
  <c r="J51" i="17"/>
  <c r="W44" i="17"/>
  <c r="X42" i="17"/>
  <c r="W46" i="17" l="1"/>
  <c r="U29" i="16"/>
  <c r="U30" i="16" s="1"/>
  <c r="U32" i="16" s="1"/>
  <c r="U35" i="16" s="1"/>
  <c r="W47" i="17" s="1"/>
  <c r="W48" i="17" s="1"/>
  <c r="T36" i="16"/>
  <c r="W49" i="17"/>
  <c r="K51" i="17"/>
  <c r="Y42" i="17"/>
  <c r="X44" i="17"/>
  <c r="K50" i="17"/>
  <c r="Y41" i="17"/>
  <c r="M52" i="17"/>
  <c r="M53" i="17" s="1"/>
  <c r="U36" i="16" l="1"/>
  <c r="X46" i="17"/>
  <c r="V29" i="16"/>
  <c r="V30" i="16" s="1"/>
  <c r="V32" i="16" s="1"/>
  <c r="V35" i="16" s="1"/>
  <c r="X47" i="17" s="1"/>
  <c r="X48" i="17" s="1"/>
  <c r="V36" i="16"/>
  <c r="Z42" i="17"/>
  <c r="Y44" i="17"/>
  <c r="Z41" i="17"/>
  <c r="N52" i="17"/>
  <c r="N53" i="17" s="1"/>
  <c r="L50" i="17"/>
  <c r="X49" i="17"/>
  <c r="L51" i="17"/>
  <c r="Y46" i="17" l="1"/>
  <c r="W29" i="16"/>
  <c r="W30" i="16" s="1"/>
  <c r="W32" i="16" s="1"/>
  <c r="W35" i="16" s="1"/>
  <c r="Y47" i="17" s="1"/>
  <c r="Y48" i="17" s="1"/>
  <c r="AA41" i="17"/>
  <c r="O52" i="17"/>
  <c r="O53" i="17" s="1"/>
  <c r="M50" i="17"/>
  <c r="Y49" i="17"/>
  <c r="M51" i="17"/>
  <c r="Z44" i="17"/>
  <c r="AA42" i="17"/>
  <c r="Z46" i="17" l="1"/>
  <c r="X29" i="16"/>
  <c r="X30" i="16" s="1"/>
  <c r="X32" i="16" s="1"/>
  <c r="X35" i="16" s="1"/>
  <c r="Z47" i="17" s="1"/>
  <c r="W36" i="16"/>
  <c r="X36" i="16" s="1"/>
  <c r="Z49" i="17"/>
  <c r="N51" i="17"/>
  <c r="AA44" i="17"/>
  <c r="AB42" i="17"/>
  <c r="AB41" i="17"/>
  <c r="P52" i="17"/>
  <c r="P53" i="17" s="1"/>
  <c r="Z48" i="17"/>
  <c r="N50" i="17"/>
  <c r="AA46" i="17" l="1"/>
  <c r="Y29" i="16"/>
  <c r="Y30" i="16" s="1"/>
  <c r="Y32" i="16" s="1"/>
  <c r="Y35" i="16" s="1"/>
  <c r="AC41" i="17"/>
  <c r="Q52" i="17"/>
  <c r="Q53" i="17" s="1"/>
  <c r="O50" i="17"/>
  <c r="AC42" i="17"/>
  <c r="AB44" i="17"/>
  <c r="AA49" i="17"/>
  <c r="O51" i="17"/>
  <c r="AB46" i="17" l="1"/>
  <c r="Z29" i="16"/>
  <c r="Z30" i="16" s="1"/>
  <c r="Z32" i="16" s="1"/>
  <c r="AA47" i="17"/>
  <c r="AA48" i="17" s="1"/>
  <c r="P50" i="17" s="1"/>
  <c r="Y36" i="16"/>
  <c r="AD42" i="17"/>
  <c r="AC44" i="17"/>
  <c r="AB49" i="17"/>
  <c r="P51" i="17"/>
  <c r="AD41" i="17"/>
  <c r="R52" i="17"/>
  <c r="R53" i="17" s="1"/>
  <c r="AC46" i="17" l="1"/>
  <c r="AA29" i="16"/>
  <c r="AA30" i="16" s="1"/>
  <c r="AA32" i="16" s="1"/>
  <c r="AA35" i="16" s="1"/>
  <c r="Z35" i="16"/>
  <c r="Z36" i="16"/>
  <c r="AD44" i="17"/>
  <c r="AE42" i="17"/>
  <c r="AE41" i="17"/>
  <c r="S52" i="17"/>
  <c r="S53" i="17" s="1"/>
  <c r="AC49" i="17"/>
  <c r="Q51" i="17"/>
  <c r="AA36" i="16" l="1"/>
  <c r="AB47" i="17"/>
  <c r="AB48" i="17" s="1"/>
  <c r="AD46" i="17"/>
  <c r="AB29" i="16"/>
  <c r="AB30" i="16" s="1"/>
  <c r="AB32" i="16" s="1"/>
  <c r="AB35" i="16" s="1"/>
  <c r="AD49" i="17"/>
  <c r="R51" i="17"/>
  <c r="AF41" i="17"/>
  <c r="T52" i="17"/>
  <c r="T53" i="17" s="1"/>
  <c r="AE44" i="17"/>
  <c r="AF42" i="17"/>
  <c r="AE46" i="17" l="1"/>
  <c r="AC29" i="16"/>
  <c r="AC30" i="16" s="1"/>
  <c r="AC32" i="16" s="1"/>
  <c r="AC35" i="16" s="1"/>
  <c r="AC48" i="17"/>
  <c r="Q50" i="17"/>
  <c r="AB36" i="16"/>
  <c r="AC47" i="17"/>
  <c r="AG41" i="17"/>
  <c r="U52" i="17"/>
  <c r="U53" i="17" s="1"/>
  <c r="AF44" i="17"/>
  <c r="AG42" i="17"/>
  <c r="AE49" i="17"/>
  <c r="S51" i="17"/>
  <c r="R50" i="17" l="1"/>
  <c r="AF46" i="17"/>
  <c r="AD29" i="16"/>
  <c r="AD30" i="16" s="1"/>
  <c r="AD32" i="16" s="1"/>
  <c r="AD35" i="16" s="1"/>
  <c r="AC36" i="16"/>
  <c r="AD47" i="17"/>
  <c r="AD48" i="17" s="1"/>
  <c r="AH41" i="17"/>
  <c r="V52" i="17"/>
  <c r="V53" i="17" s="1"/>
  <c r="AF49" i="17"/>
  <c r="T51" i="17"/>
  <c r="AH42" i="17"/>
  <c r="AG44" i="17"/>
  <c r="S50" i="17" l="1"/>
  <c r="AG46" i="17"/>
  <c r="AE29" i="16"/>
  <c r="AE30" i="16" s="1"/>
  <c r="AE32" i="16" s="1"/>
  <c r="AE35" i="16" s="1"/>
  <c r="AD36" i="16"/>
  <c r="AE47" i="17"/>
  <c r="AE48" i="17" s="1"/>
  <c r="AG49" i="17"/>
  <c r="U51" i="17"/>
  <c r="AH44" i="17"/>
  <c r="AI42" i="17"/>
  <c r="AI41" i="17"/>
  <c r="W52" i="17"/>
  <c r="W53" i="17" s="1"/>
  <c r="T50" i="17" l="1"/>
  <c r="AH46" i="17"/>
  <c r="AF29" i="16"/>
  <c r="AF30" i="16" s="1"/>
  <c r="AF32" i="16" s="1"/>
  <c r="AF35" i="16" s="1"/>
  <c r="AE36" i="16"/>
  <c r="AF47" i="17"/>
  <c r="AF48" i="17" s="1"/>
  <c r="AJ41" i="17"/>
  <c r="X52" i="17"/>
  <c r="X53" i="17" s="1"/>
  <c r="AH49" i="17"/>
  <c r="V51" i="17"/>
  <c r="AI44" i="17"/>
  <c r="AJ42" i="17"/>
  <c r="U50" i="17" l="1"/>
  <c r="AI46" i="17"/>
  <c r="AG29" i="16"/>
  <c r="AG30" i="16" s="1"/>
  <c r="AG32" i="16" s="1"/>
  <c r="AG35" i="16" s="1"/>
  <c r="AF36" i="16"/>
  <c r="AG47" i="17"/>
  <c r="AG48" i="17" s="1"/>
  <c r="AI49" i="17"/>
  <c r="W51" i="17"/>
  <c r="AK41" i="17"/>
  <c r="Y52" i="17"/>
  <c r="Y53" i="17" s="1"/>
  <c r="AJ44" i="17"/>
  <c r="AK42" i="17"/>
  <c r="V50" i="17" l="1"/>
  <c r="AJ46" i="17"/>
  <c r="AH29" i="16"/>
  <c r="AH30" i="16" s="1"/>
  <c r="AH32" i="16" s="1"/>
  <c r="AH35" i="16" s="1"/>
  <c r="AG36" i="16"/>
  <c r="AH47" i="17"/>
  <c r="AH48" i="17" s="1"/>
  <c r="AK44" i="17"/>
  <c r="AL42" i="17"/>
  <c r="AL41" i="17"/>
  <c r="Z52" i="17"/>
  <c r="Z53" i="17" s="1"/>
  <c r="AJ49" i="17"/>
  <c r="X51" i="17"/>
  <c r="W50" i="17" l="1"/>
  <c r="AK46" i="17"/>
  <c r="AI29" i="16"/>
  <c r="AI30" i="16" s="1"/>
  <c r="AI32" i="16" s="1"/>
  <c r="AI35" i="16" s="1"/>
  <c r="AH36" i="16"/>
  <c r="AI47" i="17"/>
  <c r="AI48" i="17" s="1"/>
  <c r="AM41" i="17"/>
  <c r="AA52" i="17"/>
  <c r="AA53" i="17" s="1"/>
  <c r="AL44" i="17"/>
  <c r="AM42" i="17"/>
  <c r="AK49" i="17"/>
  <c r="Y51" i="17"/>
  <c r="X50" i="17" l="1"/>
  <c r="AI36" i="16"/>
  <c r="AK47" i="17" s="1"/>
  <c r="AJ47" i="17"/>
  <c r="AJ48" i="17" s="1"/>
  <c r="AL46" i="17"/>
  <c r="AJ29" i="16"/>
  <c r="AJ30" i="16" s="1"/>
  <c r="AJ32" i="16" s="1"/>
  <c r="AM44" i="17"/>
  <c r="AN42" i="17"/>
  <c r="AL49" i="17"/>
  <c r="Z51" i="17"/>
  <c r="AN41" i="17"/>
  <c r="AB52" i="17"/>
  <c r="AB53" i="17" s="1"/>
  <c r="AK48" i="17" l="1"/>
  <c r="Z50" i="17" s="1"/>
  <c r="Y50" i="17"/>
  <c r="AM46" i="17"/>
  <c r="AK29" i="16"/>
  <c r="AK30" i="16" s="1"/>
  <c r="AK32" i="16" s="1"/>
  <c r="AJ35" i="16"/>
  <c r="AJ36" i="16"/>
  <c r="AM49" i="17"/>
  <c r="AA51" i="17"/>
  <c r="AO41" i="17"/>
  <c r="AC52" i="17"/>
  <c r="AC53" i="17" s="1"/>
  <c r="AO42" i="17"/>
  <c r="AN44" i="17"/>
  <c r="AN46" i="17" l="1"/>
  <c r="AL29" i="16"/>
  <c r="AL30" i="16" s="1"/>
  <c r="AL32" i="16" s="1"/>
  <c r="AL35" i="16" s="1"/>
  <c r="AK36" i="16"/>
  <c r="AM47" i="17" s="1"/>
  <c r="AL47" i="17"/>
  <c r="AL48" i="17" s="1"/>
  <c r="AP41" i="17"/>
  <c r="AD52" i="17"/>
  <c r="AD53" i="17" s="1"/>
  <c r="AN49" i="17"/>
  <c r="AB51" i="17"/>
  <c r="AP42" i="17"/>
  <c r="AO44" i="17"/>
  <c r="AO46" i="17" l="1"/>
  <c r="AM29" i="16"/>
  <c r="AM30" i="16" s="1"/>
  <c r="AM32" i="16" s="1"/>
  <c r="AM35" i="16" s="1"/>
  <c r="AO47" i="17" s="1"/>
  <c r="AM48" i="17"/>
  <c r="AA50" i="17"/>
  <c r="AL36" i="16"/>
  <c r="AN47" i="17"/>
  <c r="AQ41" i="17"/>
  <c r="AE52" i="17"/>
  <c r="AE53" i="17" s="1"/>
  <c r="AO49" i="17"/>
  <c r="AC51" i="17"/>
  <c r="AP44" i="17"/>
  <c r="AQ42" i="17"/>
  <c r="AM36" i="16" l="1"/>
  <c r="AP46" i="17"/>
  <c r="AN29" i="16"/>
  <c r="AN30" i="16" s="1"/>
  <c r="AN32" i="16" s="1"/>
  <c r="AN35" i="16" s="1"/>
  <c r="AP47" i="17" s="1"/>
  <c r="AN48" i="17"/>
  <c r="AB50" i="17"/>
  <c r="AP49" i="17"/>
  <c r="AD51" i="17"/>
  <c r="AQ44" i="17"/>
  <c r="AR42" i="17"/>
  <c r="AR41" i="17"/>
  <c r="AF52" i="17"/>
  <c r="AF53" i="17" s="1"/>
  <c r="AN36" i="16" l="1"/>
  <c r="AO48" i="17"/>
  <c r="AC50" i="17"/>
  <c r="AQ46" i="17"/>
  <c r="AO29" i="16"/>
  <c r="AO30" i="16" s="1"/>
  <c r="AO32" i="16" s="1"/>
  <c r="AO35" i="16" s="1"/>
  <c r="AQ47" i="17" s="1"/>
  <c r="AS41" i="17"/>
  <c r="AG52" i="17"/>
  <c r="AG53" i="17" s="1"/>
  <c r="AQ49" i="17"/>
  <c r="AE51" i="17"/>
  <c r="AS42" i="17"/>
  <c r="AR44" i="17"/>
  <c r="AR46" i="17" l="1"/>
  <c r="AP29" i="16"/>
  <c r="AP30" i="16" s="1"/>
  <c r="AP32" i="16" s="1"/>
  <c r="AP35" i="16" s="1"/>
  <c r="AR47" i="17" s="1"/>
  <c r="AP48" i="17"/>
  <c r="AD50" i="17"/>
  <c r="AO36" i="16"/>
  <c r="AR49" i="17"/>
  <c r="AF51" i="17"/>
  <c r="AT42" i="17"/>
  <c r="AS44" i="17"/>
  <c r="AT41" i="17"/>
  <c r="AH52" i="17"/>
  <c r="AH53" i="17" s="1"/>
  <c r="AQ48" i="17" l="1"/>
  <c r="AR48" i="17" s="1"/>
  <c r="AP36" i="16"/>
  <c r="AS46" i="17"/>
  <c r="AQ29" i="16"/>
  <c r="AQ30" i="16" s="1"/>
  <c r="AQ32" i="16" s="1"/>
  <c r="AQ35" i="16" s="1"/>
  <c r="AS47" i="17" s="1"/>
  <c r="AE50" i="17"/>
  <c r="AU41" i="17"/>
  <c r="AI52" i="17"/>
  <c r="AI53" i="17" s="1"/>
  <c r="AS49" i="17"/>
  <c r="AG51" i="17"/>
  <c r="AT44" i="17"/>
  <c r="AU42" i="17"/>
  <c r="AG50" i="17" l="1"/>
  <c r="AS48" i="17"/>
  <c r="AF50" i="17"/>
  <c r="AQ36" i="16"/>
  <c r="AT46" i="17"/>
  <c r="AR29" i="16"/>
  <c r="AR30" i="16" s="1"/>
  <c r="AR32" i="16" s="1"/>
  <c r="AR35" i="16" s="1"/>
  <c r="AT47" i="17" s="1"/>
  <c r="AT48" i="17" s="1"/>
  <c r="AT49" i="17"/>
  <c r="AH51" i="17"/>
  <c r="AU44" i="17"/>
  <c r="AV42" i="17"/>
  <c r="AV41" i="17"/>
  <c r="AJ52" i="17"/>
  <c r="AJ53" i="17" s="1"/>
  <c r="AH50" i="17" l="1"/>
  <c r="AU46" i="17"/>
  <c r="AS29" i="16"/>
  <c r="AS30" i="16" s="1"/>
  <c r="AS32" i="16" s="1"/>
  <c r="AS35" i="16" s="1"/>
  <c r="AU47" i="17" s="1"/>
  <c r="AU48" i="17" s="1"/>
  <c r="AR36" i="16"/>
  <c r="AW41" i="17"/>
  <c r="AK52" i="17"/>
  <c r="AK53" i="17" s="1"/>
  <c r="AU49" i="17"/>
  <c r="AI51" i="17"/>
  <c r="AV44" i="17"/>
  <c r="AW42" i="17"/>
  <c r="AI50" i="17"/>
  <c r="AS36" i="16" l="1"/>
  <c r="AV46" i="17"/>
  <c r="AT29" i="16"/>
  <c r="AT30" i="16" s="1"/>
  <c r="AT32" i="16" s="1"/>
  <c r="AT35" i="16" s="1"/>
  <c r="AV47" i="17" s="1"/>
  <c r="AV48" i="17" s="1"/>
  <c r="AJ50" i="17"/>
  <c r="AV49" i="17"/>
  <c r="AJ51" i="17"/>
  <c r="AX42" i="17"/>
  <c r="AW44" i="17"/>
  <c r="AX41" i="17"/>
  <c r="AL52" i="17"/>
  <c r="AL53" i="17" s="1"/>
  <c r="AT36" i="16" l="1"/>
  <c r="AW46" i="17"/>
  <c r="AU29" i="16"/>
  <c r="AU30" i="16" s="1"/>
  <c r="AU32" i="16" s="1"/>
  <c r="AU35" i="16" s="1"/>
  <c r="AW47" i="17" s="1"/>
  <c r="AW48" i="17" s="1"/>
  <c r="AY41" i="17"/>
  <c r="AS52" i="17" s="1"/>
  <c r="AS53" i="17" s="1"/>
  <c r="AM52" i="17"/>
  <c r="AM53" i="17" s="1"/>
  <c r="AW49" i="17"/>
  <c r="AK51" i="17"/>
  <c r="AX44" i="17"/>
  <c r="AY42" i="17"/>
  <c r="AY44" i="17" s="1"/>
  <c r="AK50" i="17"/>
  <c r="AW52" i="17" l="1"/>
  <c r="AW53" i="17" s="1"/>
  <c r="AN52" i="17"/>
  <c r="AN53" i="17" s="1"/>
  <c r="AO52" i="17"/>
  <c r="AO53" i="17" s="1"/>
  <c r="AQ52" i="17"/>
  <c r="AQ53" i="17" s="1"/>
  <c r="AR52" i="17"/>
  <c r="AR53" i="17" s="1"/>
  <c r="AP52" i="17"/>
  <c r="AP53" i="17" s="1"/>
  <c r="AT52" i="17"/>
  <c r="AT53" i="17" s="1"/>
  <c r="AV52" i="17"/>
  <c r="AV53" i="17" s="1"/>
  <c r="AU52" i="17"/>
  <c r="AU53" i="17" s="1"/>
  <c r="AX52" i="17"/>
  <c r="AX53" i="17" s="1"/>
  <c r="AY52" i="17"/>
  <c r="AY53" i="17" s="1"/>
  <c r="AX46" i="17"/>
  <c r="AV29" i="16"/>
  <c r="AV30" i="16" s="1"/>
  <c r="AV32" i="16" s="1"/>
  <c r="AV35" i="16" s="1"/>
  <c r="AX47" i="17" s="1"/>
  <c r="AX48" i="17" s="1"/>
  <c r="AY46" i="17"/>
  <c r="AW29" i="16"/>
  <c r="AW30" i="16" s="1"/>
  <c r="AW32" i="16" s="1"/>
  <c r="AW35" i="16" s="1"/>
  <c r="AY47" i="17" s="1"/>
  <c r="AU36" i="16"/>
  <c r="AL50" i="17"/>
  <c r="AX49" i="17"/>
  <c r="AL51" i="17"/>
  <c r="AV36" i="16" l="1"/>
  <c r="AW36" i="16" s="1"/>
  <c r="AY49" i="17"/>
  <c r="AY51" i="17" s="1"/>
  <c r="AM51" i="17"/>
  <c r="AY48" i="17"/>
  <c r="AT50" i="17" s="1"/>
  <c r="AM50" i="17"/>
  <c r="AU50" i="17" l="1"/>
  <c r="AW50" i="17"/>
  <c r="AT51" i="17"/>
  <c r="AN50" i="17"/>
  <c r="AO50" i="17"/>
  <c r="AP50" i="17"/>
  <c r="AQ50" i="17"/>
  <c r="AV50" i="17"/>
  <c r="AX51" i="17"/>
  <c r="AN51" i="17"/>
  <c r="AO51" i="17"/>
  <c r="AP51" i="17"/>
  <c r="AQ51" i="17"/>
  <c r="AR51" i="17"/>
  <c r="AS51" i="17"/>
  <c r="AY50" i="17"/>
  <c r="AU51" i="17"/>
  <c r="AX50" i="17"/>
  <c r="AV51" i="17"/>
  <c r="AS50" i="17"/>
  <c r="AW51" i="17"/>
  <c r="AR50" i="17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X10" i="4"/>
  <c r="AX9" i="4"/>
  <c r="AY37" i="6" l="1"/>
  <c r="AX37" i="6"/>
  <c r="AW37" i="6"/>
  <c r="AV37" i="6"/>
  <c r="AU37" i="6"/>
  <c r="AT37" i="6"/>
  <c r="AS37" i="6"/>
  <c r="AR37" i="6"/>
  <c r="AQ37" i="6"/>
  <c r="AP37" i="6"/>
  <c r="AO37" i="6"/>
  <c r="AN37" i="6"/>
  <c r="AM37" i="6"/>
  <c r="AJ37" i="6"/>
  <c r="AI37" i="6"/>
  <c r="AH37" i="6"/>
  <c r="AG37" i="6"/>
  <c r="AF37" i="6"/>
  <c r="AE37" i="6"/>
  <c r="AD37" i="6"/>
  <c r="AC37" i="6"/>
  <c r="AB37" i="6"/>
  <c r="BE11" i="4"/>
  <c r="BE10" i="4"/>
  <c r="BE9" i="4"/>
  <c r="BD11" i="4"/>
  <c r="AA26" i="4" s="1"/>
  <c r="BD10" i="4"/>
  <c r="BD9" i="4"/>
  <c r="Z26" i="4" l="1"/>
  <c r="AW26" i="4"/>
  <c r="AS26" i="4"/>
  <c r="AO26" i="4"/>
  <c r="AK26" i="4"/>
  <c r="AG26" i="4"/>
  <c r="AC26" i="4"/>
  <c r="AV26" i="4"/>
  <c r="AR26" i="4"/>
  <c r="AN26" i="4"/>
  <c r="AJ26" i="4"/>
  <c r="AF26" i="4"/>
  <c r="AB26" i="4"/>
  <c r="AU26" i="4"/>
  <c r="AQ26" i="4"/>
  <c r="AM26" i="4"/>
  <c r="AI26" i="4"/>
  <c r="AE26" i="4"/>
  <c r="AT26" i="4"/>
  <c r="AP26" i="4"/>
  <c r="AL26" i="4"/>
  <c r="AH26" i="4"/>
  <c r="AD26" i="4"/>
  <c r="BC10" i="4" l="1"/>
  <c r="BC9" i="4"/>
  <c r="AA42" i="6" l="1"/>
  <c r="AA37" i="6"/>
  <c r="M42" i="6" l="1"/>
  <c r="L42" i="6"/>
  <c r="K42" i="6"/>
  <c r="O42" i="6"/>
  <c r="N42" i="6"/>
  <c r="Q42" i="6"/>
  <c r="P42" i="6"/>
  <c r="AK37" i="6" l="1"/>
  <c r="AL37" i="6"/>
  <c r="BC11" i="4"/>
  <c r="Z42" i="6"/>
  <c r="Y42" i="6"/>
  <c r="X42" i="6"/>
  <c r="W42" i="6"/>
  <c r="V42" i="6"/>
  <c r="U42" i="6"/>
  <c r="T42" i="6"/>
  <c r="S42" i="6"/>
  <c r="R42" i="6"/>
  <c r="Z37" i="6" l="1"/>
  <c r="Y37" i="6"/>
  <c r="BB9" i="4" l="1"/>
  <c r="X37" i="6" l="1"/>
  <c r="W37" i="6"/>
  <c r="V37" i="6"/>
  <c r="U37" i="6"/>
  <c r="T37" i="6"/>
  <c r="S37" i="6"/>
  <c r="R37" i="6"/>
  <c r="Q37" i="6"/>
  <c r="P37" i="6"/>
  <c r="O37" i="6" l="1"/>
  <c r="A35" i="6"/>
  <c r="A36" i="6" s="1"/>
  <c r="BB10" i="4" l="1"/>
  <c r="AX12" i="4" l="1"/>
  <c r="M4" i="4"/>
  <c r="L4" i="4"/>
  <c r="K4" i="4"/>
  <c r="J4" i="4"/>
  <c r="I4" i="4"/>
  <c r="H4" i="4"/>
  <c r="G4" i="4"/>
  <c r="F4" i="4"/>
  <c r="E4" i="4"/>
  <c r="D4" i="4"/>
  <c r="C4" i="4"/>
  <c r="B4" i="4"/>
  <c r="M3" i="4"/>
  <c r="L3" i="4"/>
  <c r="K3" i="4"/>
  <c r="J3" i="4"/>
  <c r="I3" i="4"/>
  <c r="H3" i="4"/>
  <c r="G3" i="4"/>
  <c r="F3" i="4"/>
  <c r="E3" i="4"/>
  <c r="D3" i="4"/>
  <c r="C3" i="4"/>
  <c r="B3" i="4"/>
  <c r="M2" i="4"/>
  <c r="L2" i="4"/>
  <c r="K2" i="4"/>
  <c r="J2" i="4"/>
  <c r="I2" i="4"/>
  <c r="H2" i="4"/>
  <c r="G2" i="4"/>
  <c r="F2" i="4"/>
  <c r="E2" i="4"/>
  <c r="D2" i="4"/>
  <c r="C2" i="4"/>
  <c r="B2" i="4"/>
  <c r="M1" i="4"/>
  <c r="L1" i="4"/>
  <c r="K1" i="4"/>
  <c r="J1" i="4"/>
  <c r="I1" i="4"/>
  <c r="H1" i="4"/>
  <c r="G1" i="4"/>
  <c r="F1" i="4"/>
  <c r="E1" i="4"/>
  <c r="D1" i="4"/>
  <c r="C1" i="4"/>
  <c r="B1" i="4"/>
  <c r="BB11" i="4" l="1"/>
  <c r="BB12" i="4" l="1"/>
  <c r="AU28" i="4"/>
  <c r="AW44" i="6" s="1"/>
  <c r="AQ28" i="4"/>
  <c r="AM28" i="4"/>
  <c r="AI28" i="4"/>
  <c r="AE28" i="4"/>
  <c r="AA28" i="4"/>
  <c r="AT28" i="4"/>
  <c r="AP28" i="4"/>
  <c r="AL28" i="4"/>
  <c r="AH28" i="4"/>
  <c r="AD28" i="4"/>
  <c r="Z28" i="4"/>
  <c r="AW28" i="4"/>
  <c r="AY44" i="6" s="1"/>
  <c r="AS28" i="4"/>
  <c r="AO28" i="4"/>
  <c r="AK28" i="4"/>
  <c r="AG28" i="4"/>
  <c r="AC28" i="4"/>
  <c r="AV28" i="4"/>
  <c r="AX44" i="6" s="1"/>
  <c r="AR28" i="4"/>
  <c r="AN28" i="4"/>
  <c r="AJ28" i="4"/>
  <c r="AF28" i="4"/>
  <c r="AB28" i="4"/>
  <c r="M26" i="4"/>
  <c r="W26" i="4"/>
  <c r="S26" i="4"/>
  <c r="O26" i="4"/>
  <c r="X26" i="4"/>
  <c r="V26" i="4"/>
  <c r="R26" i="4"/>
  <c r="N26" i="4"/>
  <c r="Y26" i="4"/>
  <c r="U26" i="4"/>
  <c r="Q26" i="4"/>
  <c r="T26" i="4"/>
  <c r="P26" i="4"/>
  <c r="D26" i="4"/>
  <c r="G26" i="4"/>
  <c r="K26" i="4"/>
  <c r="F26" i="4"/>
  <c r="H26" i="4"/>
  <c r="J26" i="4"/>
  <c r="L26" i="4"/>
  <c r="I26" i="4"/>
  <c r="E26" i="4"/>
  <c r="B26" i="4"/>
  <c r="C26" i="4"/>
  <c r="AF44" i="6" l="1"/>
  <c r="AO44" i="6"/>
  <c r="AL44" i="6"/>
  <c r="AC44" i="6"/>
  <c r="AH44" i="6"/>
  <c r="AQ44" i="6"/>
  <c r="AV44" i="6"/>
  <c r="AE44" i="6"/>
  <c r="AU44" i="6"/>
  <c r="AJ44" i="6"/>
  <c r="AS44" i="6"/>
  <c r="AP44" i="6"/>
  <c r="AI44" i="6"/>
  <c r="AN44" i="6"/>
  <c r="AG44" i="6"/>
  <c r="AD44" i="6"/>
  <c r="AT44" i="6"/>
  <c r="AM44" i="6"/>
  <c r="AB44" i="6"/>
  <c r="AR44" i="6"/>
  <c r="AK44" i="6"/>
  <c r="AX11" i="4" l="1"/>
  <c r="D37" i="6" l="1"/>
  <c r="E37" i="6"/>
  <c r="F37" i="6"/>
  <c r="G37" i="6"/>
  <c r="H37" i="6"/>
  <c r="I37" i="6"/>
  <c r="J37" i="6"/>
  <c r="L37" i="6"/>
  <c r="N37" i="6"/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M37" i="6" l="1"/>
  <c r="K37" i="6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B4" i="6" l="1"/>
  <c r="E2" i="6" l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L33" i="4" l="1"/>
  <c r="AM33" i="4" l="1"/>
  <c r="AN33" i="4" l="1"/>
  <c r="AO33" i="4" l="1"/>
  <c r="AP33" i="4" l="1"/>
  <c r="AQ33" i="4" l="1"/>
  <c r="AR33" i="4" l="1"/>
  <c r="AS33" i="4" l="1"/>
  <c r="AT33" i="4" l="1"/>
  <c r="AU33" i="4" l="1"/>
  <c r="AV33" i="4" l="1"/>
  <c r="AW33" i="4" l="1"/>
  <c r="AV34" i="4" s="1"/>
  <c r="AR34" i="4"/>
  <c r="AO34" i="4"/>
  <c r="AL34" i="4"/>
  <c r="AU34" i="4"/>
  <c r="AW34" i="4"/>
  <c r="AM34" i="4"/>
  <c r="AS34" i="4"/>
  <c r="AT34" i="4"/>
  <c r="AQ34" i="4"/>
  <c r="AP34" i="4"/>
  <c r="AN34" i="4"/>
  <c r="Y28" i="4" l="1"/>
  <c r="AA44" i="6" s="1"/>
  <c r="W28" i="4"/>
  <c r="S28" i="4"/>
  <c r="U44" i="6" s="1"/>
  <c r="O28" i="4"/>
  <c r="Q44" i="6" s="1"/>
  <c r="V28" i="4"/>
  <c r="R28" i="4"/>
  <c r="N28" i="4"/>
  <c r="U28" i="4"/>
  <c r="Q28" i="4"/>
  <c r="X28" i="4"/>
  <c r="T28" i="4"/>
  <c r="V44" i="6" s="1"/>
  <c r="P28" i="4"/>
  <c r="R44" i="6" s="1"/>
  <c r="L28" i="4"/>
  <c r="N44" i="6" s="1"/>
  <c r="G28" i="4"/>
  <c r="F28" i="4"/>
  <c r="M28" i="4"/>
  <c r="I28" i="4"/>
  <c r="E28" i="4"/>
  <c r="H28" i="4"/>
  <c r="D28" i="4"/>
  <c r="K28" i="4"/>
  <c r="M44" i="6" s="1"/>
  <c r="C28" i="4"/>
  <c r="J28" i="4"/>
  <c r="B28" i="4"/>
  <c r="Z44" i="6" l="1"/>
  <c r="Y44" i="6"/>
  <c r="S44" i="6"/>
  <c r="X44" i="6"/>
  <c r="W44" i="6"/>
  <c r="P44" i="6"/>
  <c r="T44" i="6"/>
  <c r="O44" i="6"/>
  <c r="J44" i="6"/>
  <c r="E44" i="6"/>
  <c r="I44" i="6"/>
  <c r="K44" i="6"/>
  <c r="L44" i="6"/>
  <c r="H44" i="6"/>
  <c r="G44" i="6"/>
  <c r="D44" i="6"/>
  <c r="F44" i="6"/>
  <c r="E41" i="6" l="1"/>
  <c r="D43" i="6"/>
  <c r="D45" i="6" l="1"/>
  <c r="D46" i="6" s="1"/>
  <c r="D47" i="6" s="1"/>
  <c r="B29" i="4"/>
  <c r="B30" i="4" s="1"/>
  <c r="B32" i="4" s="1"/>
  <c r="B36" i="4" s="1"/>
  <c r="E43" i="6"/>
  <c r="F41" i="6"/>
  <c r="E45" i="6" l="1"/>
  <c r="E46" i="6" s="1"/>
  <c r="C29" i="4"/>
  <c r="C30" i="4" s="1"/>
  <c r="C32" i="4" s="1"/>
  <c r="E40" i="6"/>
  <c r="G41" i="6"/>
  <c r="F43" i="6"/>
  <c r="C36" i="4" l="1"/>
  <c r="F40" i="6"/>
  <c r="D29" i="4"/>
  <c r="D30" i="4" s="1"/>
  <c r="D32" i="4" s="1"/>
  <c r="F45" i="6"/>
  <c r="F46" i="6" s="1"/>
  <c r="E48" i="6"/>
  <c r="G43" i="6"/>
  <c r="H41" i="6"/>
  <c r="D36" i="4" l="1"/>
  <c r="F48" i="6"/>
  <c r="G40" i="6"/>
  <c r="I41" i="6"/>
  <c r="H43" i="6"/>
  <c r="E29" i="4"/>
  <c r="E30" i="4" s="1"/>
  <c r="E32" i="4" s="1"/>
  <c r="G45" i="6"/>
  <c r="G46" i="6" s="1"/>
  <c r="E36" i="4" l="1"/>
  <c r="J41" i="6"/>
  <c r="I43" i="6"/>
  <c r="G48" i="6"/>
  <c r="H45" i="6"/>
  <c r="H46" i="6" s="1"/>
  <c r="F29" i="4"/>
  <c r="F30" i="4" s="1"/>
  <c r="F32" i="4" s="1"/>
  <c r="H40" i="6"/>
  <c r="F36" i="4" l="1"/>
  <c r="G29" i="4"/>
  <c r="G30" i="4" s="1"/>
  <c r="G32" i="4" s="1"/>
  <c r="I45" i="6"/>
  <c r="I46" i="6" s="1"/>
  <c r="J43" i="6"/>
  <c r="K41" i="6"/>
  <c r="I40" i="6"/>
  <c r="H48" i="6"/>
  <c r="G36" i="4" l="1"/>
  <c r="J40" i="6"/>
  <c r="K43" i="6"/>
  <c r="L41" i="6"/>
  <c r="M41" i="6" s="1"/>
  <c r="I48" i="6"/>
  <c r="J45" i="6"/>
  <c r="J46" i="6" s="1"/>
  <c r="H29" i="4"/>
  <c r="H30" i="4" s="1"/>
  <c r="H32" i="4" s="1"/>
  <c r="H36" i="4" l="1"/>
  <c r="N41" i="6"/>
  <c r="O41" i="6" s="1"/>
  <c r="M43" i="6"/>
  <c r="M45" i="6" s="1"/>
  <c r="M46" i="6" s="1"/>
  <c r="L43" i="6"/>
  <c r="I29" i="4"/>
  <c r="I30" i="4" s="1"/>
  <c r="I32" i="4" s="1"/>
  <c r="K45" i="6"/>
  <c r="K46" i="6" s="1"/>
  <c r="J48" i="6"/>
  <c r="K40" i="6"/>
  <c r="I36" i="4" l="1"/>
  <c r="O43" i="6"/>
  <c r="P41" i="6"/>
  <c r="N43" i="6"/>
  <c r="N45" i="6" s="1"/>
  <c r="N46" i="6" s="1"/>
  <c r="K48" i="6"/>
  <c r="L45" i="6"/>
  <c r="L46" i="6" s="1"/>
  <c r="J29" i="4"/>
  <c r="J30" i="4" s="1"/>
  <c r="J32" i="4" s="1"/>
  <c r="L40" i="6"/>
  <c r="O45" i="6" l="1"/>
  <c r="O46" i="6" s="1"/>
  <c r="M29" i="4"/>
  <c r="M30" i="4" s="1"/>
  <c r="M32" i="4" s="1"/>
  <c r="J36" i="4"/>
  <c r="Q41" i="6"/>
  <c r="P43" i="6"/>
  <c r="M40" i="6"/>
  <c r="L48" i="6"/>
  <c r="K29" i="4"/>
  <c r="K30" i="4" s="1"/>
  <c r="K32" i="4" s="1"/>
  <c r="K36" i="4" l="1"/>
  <c r="P45" i="6"/>
  <c r="N29" i="4"/>
  <c r="N30" i="4" s="1"/>
  <c r="N32" i="4" s="1"/>
  <c r="N35" i="4" s="1"/>
  <c r="P46" i="6" s="1"/>
  <c r="R41" i="6"/>
  <c r="Q43" i="6"/>
  <c r="N40" i="6"/>
  <c r="M48" i="6"/>
  <c r="L29" i="4"/>
  <c r="L30" i="4" s="1"/>
  <c r="L32" i="4" s="1"/>
  <c r="N48" i="6" l="1"/>
  <c r="L36" i="4"/>
  <c r="M36" i="4" s="1"/>
  <c r="N36" i="4" s="1"/>
  <c r="Q45" i="6"/>
  <c r="O29" i="4"/>
  <c r="O30" i="4" s="1"/>
  <c r="O32" i="4" s="1"/>
  <c r="O35" i="4" s="1"/>
  <c r="Q46" i="6" s="1"/>
  <c r="S41" i="6"/>
  <c r="R43" i="6"/>
  <c r="O40" i="6"/>
  <c r="O48" i="6" l="1"/>
  <c r="P48" i="6" s="1"/>
  <c r="O36" i="4"/>
  <c r="R45" i="6"/>
  <c r="P29" i="4"/>
  <c r="P30" i="4" s="1"/>
  <c r="P32" i="4" s="1"/>
  <c r="P35" i="4" s="1"/>
  <c r="R46" i="6" s="1"/>
  <c r="P40" i="6"/>
  <c r="D52" i="6"/>
  <c r="T41" i="6"/>
  <c r="S43" i="6"/>
  <c r="Q48" i="6" l="1"/>
  <c r="P36" i="4"/>
  <c r="E47" i="6"/>
  <c r="F47" i="6" s="1"/>
  <c r="S45" i="6"/>
  <c r="Q29" i="4"/>
  <c r="Q30" i="4" s="1"/>
  <c r="Q32" i="4" s="1"/>
  <c r="Q35" i="4" s="1"/>
  <c r="S46" i="6" s="1"/>
  <c r="U41" i="6"/>
  <c r="T43" i="6"/>
  <c r="Q40" i="6"/>
  <c r="E51" i="6"/>
  <c r="E52" i="6" s="1"/>
  <c r="Q36" i="4" l="1"/>
  <c r="R48" i="6"/>
  <c r="T45" i="6"/>
  <c r="R29" i="4"/>
  <c r="R30" i="4" s="1"/>
  <c r="R32" i="4" s="1"/>
  <c r="R35" i="4" s="1"/>
  <c r="T46" i="6" s="1"/>
  <c r="G47" i="6"/>
  <c r="V41" i="6"/>
  <c r="U43" i="6"/>
  <c r="R40" i="6"/>
  <c r="F51" i="6"/>
  <c r="F52" i="6" s="1"/>
  <c r="E50" i="6"/>
  <c r="S48" i="6" l="1"/>
  <c r="R36" i="4"/>
  <c r="U45" i="6"/>
  <c r="S29" i="4"/>
  <c r="S30" i="4" s="1"/>
  <c r="S32" i="4" s="1"/>
  <c r="S35" i="4" s="1"/>
  <c r="U46" i="6" s="1"/>
  <c r="H47" i="6"/>
  <c r="S40" i="6"/>
  <c r="G51" i="6"/>
  <c r="G52" i="6" s="1"/>
  <c r="F50" i="6"/>
  <c r="W41" i="6"/>
  <c r="V43" i="6"/>
  <c r="T48" i="6" l="1"/>
  <c r="S36" i="4"/>
  <c r="V45" i="6"/>
  <c r="T29" i="4"/>
  <c r="T30" i="4" s="1"/>
  <c r="T32" i="4" s="1"/>
  <c r="T35" i="4" s="1"/>
  <c r="V46" i="6" s="1"/>
  <c r="I47" i="6"/>
  <c r="G50" i="6"/>
  <c r="X41" i="6"/>
  <c r="Y41" i="6" s="1"/>
  <c r="W43" i="6"/>
  <c r="T40" i="6"/>
  <c r="H51" i="6"/>
  <c r="H52" i="6" s="1"/>
  <c r="U48" i="6" l="1"/>
  <c r="T36" i="4"/>
  <c r="Y43" i="6"/>
  <c r="Z41" i="6"/>
  <c r="W45" i="6"/>
  <c r="U29" i="4"/>
  <c r="U30" i="4" s="1"/>
  <c r="U32" i="4" s="1"/>
  <c r="U35" i="4" s="1"/>
  <c r="W46" i="6" s="1"/>
  <c r="J47" i="6"/>
  <c r="X43" i="6"/>
  <c r="U40" i="6"/>
  <c r="I51" i="6"/>
  <c r="I52" i="6" s="1"/>
  <c r="H50" i="6"/>
  <c r="V48" i="6" l="1"/>
  <c r="U36" i="4"/>
  <c r="Z43" i="6"/>
  <c r="AA41" i="6"/>
  <c r="Y45" i="6"/>
  <c r="W29" i="4"/>
  <c r="W30" i="4" s="1"/>
  <c r="W32" i="4" s="1"/>
  <c r="W35" i="4" s="1"/>
  <c r="Y46" i="6" s="1"/>
  <c r="X45" i="6"/>
  <c r="V29" i="4"/>
  <c r="V30" i="4" s="1"/>
  <c r="V32" i="4" s="1"/>
  <c r="V35" i="4" s="1"/>
  <c r="X46" i="6" s="1"/>
  <c r="K47" i="6"/>
  <c r="L47" i="6" s="1"/>
  <c r="M47" i="6" s="1"/>
  <c r="V40" i="6"/>
  <c r="J51" i="6"/>
  <c r="J52" i="6" s="1"/>
  <c r="I50" i="6"/>
  <c r="W48" i="6" l="1"/>
  <c r="AA43" i="6"/>
  <c r="AB41" i="6"/>
  <c r="V36" i="4"/>
  <c r="W36" i="4" s="1"/>
  <c r="Z45" i="6"/>
  <c r="Y29" i="4"/>
  <c r="Y30" i="4" s="1"/>
  <c r="Y32" i="4" s="1"/>
  <c r="AA45" i="6"/>
  <c r="X29" i="4"/>
  <c r="X30" i="4" s="1"/>
  <c r="X32" i="4" s="1"/>
  <c r="X35" i="4" s="1"/>
  <c r="Z46" i="6" s="1"/>
  <c r="J50" i="6"/>
  <c r="W40" i="6"/>
  <c r="K51" i="6"/>
  <c r="K52" i="6" s="1"/>
  <c r="N47" i="6"/>
  <c r="X48" i="6" l="1"/>
  <c r="AB43" i="6"/>
  <c r="AC41" i="6"/>
  <c r="O47" i="6"/>
  <c r="P47" i="6" s="1"/>
  <c r="X36" i="4"/>
  <c r="Y35" i="4"/>
  <c r="AA46" i="6" s="1"/>
  <c r="X40" i="6"/>
  <c r="L51" i="6"/>
  <c r="L52" i="6" s="1"/>
  <c r="K50" i="6"/>
  <c r="Y40" i="6" l="1"/>
  <c r="Y48" i="6"/>
  <c r="Q47" i="6"/>
  <c r="AC43" i="6"/>
  <c r="AD41" i="6"/>
  <c r="Z29" i="4"/>
  <c r="Z30" i="4" s="1"/>
  <c r="Z32" i="4" s="1"/>
  <c r="AB45" i="6"/>
  <c r="Y36" i="4"/>
  <c r="Z40" i="6"/>
  <c r="N51" i="6"/>
  <c r="N52" i="6" s="1"/>
  <c r="L50" i="6"/>
  <c r="M51" i="6"/>
  <c r="M52" i="6" s="1"/>
  <c r="Z48" i="6" l="1"/>
  <c r="AA48" i="6" s="1"/>
  <c r="R47" i="6"/>
  <c r="Z35" i="4"/>
  <c r="Z36" i="4"/>
  <c r="AB46" i="6" s="1"/>
  <c r="AD43" i="6"/>
  <c r="AE41" i="6"/>
  <c r="AA29" i="4"/>
  <c r="AA30" i="4" s="1"/>
  <c r="AA32" i="4" s="1"/>
  <c r="AA35" i="4" s="1"/>
  <c r="AC45" i="6"/>
  <c r="O51" i="6"/>
  <c r="O52" i="6" s="1"/>
  <c r="AA40" i="6"/>
  <c r="E49" i="6"/>
  <c r="N50" i="6"/>
  <c r="F49" i="6"/>
  <c r="G49" i="6"/>
  <c r="M50" i="6"/>
  <c r="P50" i="6" l="1"/>
  <c r="AB48" i="6"/>
  <c r="S47" i="6"/>
  <c r="AA36" i="4"/>
  <c r="AC46" i="6" s="1"/>
  <c r="P51" i="6"/>
  <c r="P52" i="6" s="1"/>
  <c r="AB40" i="6"/>
  <c r="Q51" i="6" s="1"/>
  <c r="Q52" i="6" s="1"/>
  <c r="AB29" i="4"/>
  <c r="AB30" i="4" s="1"/>
  <c r="AB32" i="4" s="1"/>
  <c r="AB35" i="4" s="1"/>
  <c r="AD45" i="6"/>
  <c r="AF41" i="6"/>
  <c r="AE43" i="6"/>
  <c r="O50" i="6"/>
  <c r="H49" i="6"/>
  <c r="Q50" i="6" l="1"/>
  <c r="AC40" i="6"/>
  <c r="R51" i="6"/>
  <c r="R52" i="6" s="1"/>
  <c r="AC48" i="6"/>
  <c r="R50" i="6" s="1"/>
  <c r="T47" i="6"/>
  <c r="AB36" i="4"/>
  <c r="AD46" i="6" s="1"/>
  <c r="AF43" i="6"/>
  <c r="AG41" i="6"/>
  <c r="AC29" i="4"/>
  <c r="AC30" i="4" s="1"/>
  <c r="AC32" i="4" s="1"/>
  <c r="AC35" i="4" s="1"/>
  <c r="AE45" i="6"/>
  <c r="AD40" i="6" l="1"/>
  <c r="S51" i="6"/>
  <c r="S52" i="6" s="1"/>
  <c r="AD48" i="6"/>
  <c r="U47" i="6"/>
  <c r="J49" i="6" s="1"/>
  <c r="I49" i="6"/>
  <c r="AC36" i="4"/>
  <c r="AE46" i="6" s="1"/>
  <c r="AG43" i="6"/>
  <c r="AH41" i="6"/>
  <c r="AD29" i="4"/>
  <c r="AD30" i="4" s="1"/>
  <c r="AD32" i="4" s="1"/>
  <c r="AD35" i="4" s="1"/>
  <c r="AF45" i="6"/>
  <c r="AE48" i="6" l="1"/>
  <c r="S50" i="6"/>
  <c r="AE40" i="6"/>
  <c r="T51" i="6"/>
  <c r="T52" i="6" s="1"/>
  <c r="V47" i="6"/>
  <c r="AD36" i="4"/>
  <c r="AF46" i="6" s="1"/>
  <c r="AH43" i="6"/>
  <c r="AI41" i="6"/>
  <c r="AE29" i="4"/>
  <c r="AE30" i="4" s="1"/>
  <c r="AE32" i="4" s="1"/>
  <c r="AE35" i="4" s="1"/>
  <c r="AG45" i="6"/>
  <c r="AF48" i="6" l="1"/>
  <c r="U50" i="6"/>
  <c r="AF40" i="6"/>
  <c r="T50" i="6"/>
  <c r="W47" i="6"/>
  <c r="L49" i="6"/>
  <c r="K49" i="6"/>
  <c r="AE36" i="4"/>
  <c r="AG46" i="6" s="1"/>
  <c r="AJ41" i="6"/>
  <c r="AI43" i="6"/>
  <c r="AF29" i="4"/>
  <c r="AF30" i="4" s="1"/>
  <c r="AF32" i="4" s="1"/>
  <c r="AF35" i="4" s="1"/>
  <c r="AH45" i="6"/>
  <c r="AG40" i="6" l="1"/>
  <c r="V51" i="6"/>
  <c r="V52" i="6" s="1"/>
  <c r="U51" i="6"/>
  <c r="U52" i="6" s="1"/>
  <c r="AG48" i="6"/>
  <c r="X47" i="6"/>
  <c r="AF36" i="4"/>
  <c r="AH46" i="6" s="1"/>
  <c r="AG29" i="4"/>
  <c r="AG30" i="4" s="1"/>
  <c r="AG32" i="4" s="1"/>
  <c r="AG35" i="4" s="1"/>
  <c r="AI45" i="6"/>
  <c r="AJ43" i="6"/>
  <c r="AK41" i="6"/>
  <c r="AH48" i="6" l="1"/>
  <c r="W50" i="6"/>
  <c r="V50" i="6"/>
  <c r="AH40" i="6"/>
  <c r="Y47" i="6"/>
  <c r="M49" i="6"/>
  <c r="N49" i="6"/>
  <c r="AG36" i="4"/>
  <c r="AI46" i="6" s="1"/>
  <c r="AL41" i="6"/>
  <c r="AK43" i="6"/>
  <c r="AH29" i="4"/>
  <c r="AH30" i="4" s="1"/>
  <c r="AH32" i="4" s="1"/>
  <c r="AH35" i="4" s="1"/>
  <c r="AJ45" i="6"/>
  <c r="AI40" i="6" l="1"/>
  <c r="X51" i="6"/>
  <c r="X52" i="6" s="1"/>
  <c r="W51" i="6"/>
  <c r="W52" i="6" s="1"/>
  <c r="AI48" i="6"/>
  <c r="Z47" i="6"/>
  <c r="AH36" i="4"/>
  <c r="AJ46" i="6" s="1"/>
  <c r="AI29" i="4"/>
  <c r="AI30" i="4" s="1"/>
  <c r="AI32" i="4" s="1"/>
  <c r="AI35" i="4" s="1"/>
  <c r="AK45" i="6"/>
  <c r="AL43" i="6"/>
  <c r="AM41" i="6"/>
  <c r="AJ48" i="6" l="1"/>
  <c r="X50" i="6"/>
  <c r="AJ40" i="6"/>
  <c r="AA47" i="6"/>
  <c r="O49" i="6"/>
  <c r="AI36" i="4"/>
  <c r="AK46" i="6" s="1"/>
  <c r="AN41" i="6"/>
  <c r="AM43" i="6"/>
  <c r="AJ29" i="4"/>
  <c r="AJ30" i="4" s="1"/>
  <c r="AJ32" i="4" s="1"/>
  <c r="AJ35" i="4" s="1"/>
  <c r="AL45" i="6"/>
  <c r="AK40" i="6" l="1"/>
  <c r="Z51" i="6"/>
  <c r="Z52" i="6" s="1"/>
  <c r="AK48" i="6"/>
  <c r="AL48" i="6" s="1"/>
  <c r="AM48" i="6" s="1"/>
  <c r="Y51" i="6"/>
  <c r="Y52" i="6" s="1"/>
  <c r="Y50" i="6"/>
  <c r="AB47" i="6"/>
  <c r="Q49" i="6" s="1"/>
  <c r="P49" i="6"/>
  <c r="AJ36" i="4"/>
  <c r="AL46" i="6" s="1"/>
  <c r="AK29" i="4"/>
  <c r="AK30" i="4" s="1"/>
  <c r="AK32" i="4" s="1"/>
  <c r="AM45" i="6"/>
  <c r="AO41" i="6"/>
  <c r="AN43" i="6"/>
  <c r="AL40" i="6" l="1"/>
  <c r="Z50" i="6"/>
  <c r="AA50" i="6"/>
  <c r="AC47" i="6"/>
  <c r="R49" i="6" s="1"/>
  <c r="AB50" i="6"/>
  <c r="AK36" i="4"/>
  <c r="AM46" i="6" s="1"/>
  <c r="AL29" i="4"/>
  <c r="AL30" i="4" s="1"/>
  <c r="AL32" i="4" s="1"/>
  <c r="AL35" i="4" s="1"/>
  <c r="AN46" i="6" s="1"/>
  <c r="AN45" i="6"/>
  <c r="AN48" i="6"/>
  <c r="AO43" i="6"/>
  <c r="AP41" i="6"/>
  <c r="AM40" i="6" l="1"/>
  <c r="AB51" i="6"/>
  <c r="AB52" i="6" s="1"/>
  <c r="AA51" i="6"/>
  <c r="AA52" i="6" s="1"/>
  <c r="AC50" i="6"/>
  <c r="AL36" i="4"/>
  <c r="AD47" i="6"/>
  <c r="S49" i="6" s="1"/>
  <c r="AM29" i="4"/>
  <c r="AM30" i="4" s="1"/>
  <c r="AM32" i="4" s="1"/>
  <c r="AM35" i="4" s="1"/>
  <c r="AO46" i="6" s="1"/>
  <c r="AO45" i="6"/>
  <c r="AO48" i="6"/>
  <c r="AP43" i="6"/>
  <c r="AQ41" i="6"/>
  <c r="AM36" i="4" l="1"/>
  <c r="AN40" i="6"/>
  <c r="AE47" i="6"/>
  <c r="T49" i="6"/>
  <c r="AP48" i="6"/>
  <c r="AD50" i="6"/>
  <c r="AR41" i="6"/>
  <c r="AQ43" i="6"/>
  <c r="AN29" i="4"/>
  <c r="AN30" i="4" s="1"/>
  <c r="AN32" i="4" s="1"/>
  <c r="AN35" i="4" s="1"/>
  <c r="AP46" i="6" s="1"/>
  <c r="AP45" i="6"/>
  <c r="AO40" i="6" l="1"/>
  <c r="AC51" i="6"/>
  <c r="AC52" i="6" s="1"/>
  <c r="AQ48" i="6"/>
  <c r="AF47" i="6"/>
  <c r="AE50" i="6"/>
  <c r="AR43" i="6"/>
  <c r="AS41" i="6"/>
  <c r="AO29" i="4"/>
  <c r="AO30" i="4" s="1"/>
  <c r="AO32" i="4" s="1"/>
  <c r="AO35" i="4" s="1"/>
  <c r="AQ46" i="6" s="1"/>
  <c r="AQ45" i="6"/>
  <c r="AN36" i="4"/>
  <c r="AD51" i="6" l="1"/>
  <c r="AD52" i="6" s="1"/>
  <c r="AF50" i="6"/>
  <c r="AR48" i="6"/>
  <c r="AP40" i="6"/>
  <c r="AG47" i="6"/>
  <c r="V49" i="6" s="1"/>
  <c r="U49" i="6"/>
  <c r="AO36" i="4"/>
  <c r="AT41" i="6"/>
  <c r="AS43" i="6"/>
  <c r="AP29" i="4"/>
  <c r="AP30" i="4" s="1"/>
  <c r="AP32" i="4" s="1"/>
  <c r="AP35" i="4" s="1"/>
  <c r="AR46" i="6" s="1"/>
  <c r="AR45" i="6"/>
  <c r="AG50" i="6" l="1"/>
  <c r="AS48" i="6"/>
  <c r="AQ40" i="6"/>
  <c r="AF51" i="6"/>
  <c r="AF52" i="6" s="1"/>
  <c r="AE51" i="6"/>
  <c r="AE52" i="6" s="1"/>
  <c r="AH47" i="6"/>
  <c r="W49" i="6" s="1"/>
  <c r="AP36" i="4"/>
  <c r="AT43" i="6"/>
  <c r="AU41" i="6"/>
  <c r="AQ29" i="4"/>
  <c r="AQ30" i="4" s="1"/>
  <c r="AQ32" i="4" s="1"/>
  <c r="AQ35" i="4" s="1"/>
  <c r="AS46" i="6" s="1"/>
  <c r="AS45" i="6"/>
  <c r="AH50" i="6" l="1"/>
  <c r="AR40" i="6"/>
  <c r="AI47" i="6"/>
  <c r="AQ36" i="4"/>
  <c r="AV41" i="6"/>
  <c r="AU43" i="6"/>
  <c r="AR29" i="4"/>
  <c r="AR30" i="4" s="1"/>
  <c r="AR32" i="4" s="1"/>
  <c r="AR35" i="4" s="1"/>
  <c r="AT46" i="6" s="1"/>
  <c r="AT45" i="6"/>
  <c r="AT48" i="6"/>
  <c r="AR36" i="4" l="1"/>
  <c r="AS40" i="6"/>
  <c r="AG51" i="6"/>
  <c r="AG52" i="6" s="1"/>
  <c r="AJ47" i="6"/>
  <c r="Y49" i="6" s="1"/>
  <c r="AI50" i="6"/>
  <c r="X49" i="6"/>
  <c r="AS29" i="4"/>
  <c r="AS30" i="4" s="1"/>
  <c r="AS32" i="4" s="1"/>
  <c r="AS35" i="4" s="1"/>
  <c r="AU46" i="6" s="1"/>
  <c r="AU45" i="6"/>
  <c r="AU48" i="6"/>
  <c r="AV43" i="6"/>
  <c r="AW41" i="6"/>
  <c r="AH51" i="6" l="1"/>
  <c r="AH52" i="6" s="1"/>
  <c r="AS36" i="4"/>
  <c r="AT40" i="6"/>
  <c r="AK47" i="6"/>
  <c r="Z49" i="6" s="1"/>
  <c r="AJ50" i="6"/>
  <c r="AV48" i="6"/>
  <c r="AW43" i="6"/>
  <c r="AX41" i="6"/>
  <c r="AT29" i="4"/>
  <c r="AT30" i="4" s="1"/>
  <c r="AT32" i="4" s="1"/>
  <c r="AT35" i="4" s="1"/>
  <c r="AV46" i="6" s="1"/>
  <c r="AV45" i="6"/>
  <c r="AI51" i="6" l="1"/>
  <c r="AI52" i="6" s="1"/>
  <c r="AT36" i="4"/>
  <c r="AU40" i="6"/>
  <c r="AL47" i="6"/>
  <c r="AA49" i="6" s="1"/>
  <c r="AK50" i="6"/>
  <c r="AU29" i="4"/>
  <c r="AU30" i="4" s="1"/>
  <c r="AU32" i="4" s="1"/>
  <c r="AU35" i="4" s="1"/>
  <c r="AW46" i="6" s="1"/>
  <c r="AW45" i="6"/>
  <c r="AW48" i="6"/>
  <c r="AX43" i="6"/>
  <c r="AY41" i="6"/>
  <c r="AY43" i="6" s="1"/>
  <c r="AJ51" i="6" l="1"/>
  <c r="AJ52" i="6" s="1"/>
  <c r="AV40" i="6"/>
  <c r="AM47" i="6"/>
  <c r="AU36" i="4"/>
  <c r="AL50" i="6"/>
  <c r="AY45" i="6"/>
  <c r="AW29" i="4"/>
  <c r="AW30" i="4" s="1"/>
  <c r="AW32" i="4" s="1"/>
  <c r="AW35" i="4" s="1"/>
  <c r="AY46" i="6" s="1"/>
  <c r="AX48" i="6"/>
  <c r="AV29" i="4"/>
  <c r="AV30" i="4" s="1"/>
  <c r="AV32" i="4" s="1"/>
  <c r="AV35" i="4" s="1"/>
  <c r="AX46" i="6" s="1"/>
  <c r="AX45" i="6"/>
  <c r="AK51" i="6" l="1"/>
  <c r="AK52" i="6" s="1"/>
  <c r="AM50" i="6"/>
  <c r="AW40" i="6"/>
  <c r="AN47" i="6"/>
  <c r="AY48" i="6"/>
  <c r="AY50" i="6" s="1"/>
  <c r="AB49" i="6"/>
  <c r="AV36" i="4"/>
  <c r="AW36" i="4" s="1"/>
  <c r="AL51" i="6" l="1"/>
  <c r="AL52" i="6" s="1"/>
  <c r="AN50" i="6"/>
  <c r="AO50" i="6"/>
  <c r="AP50" i="6"/>
  <c r="AQ50" i="6"/>
  <c r="AS50" i="6"/>
  <c r="AT50" i="6"/>
  <c r="AR50" i="6"/>
  <c r="AU50" i="6"/>
  <c r="AW50" i="6"/>
  <c r="AX50" i="6"/>
  <c r="AC49" i="6"/>
  <c r="AV50" i="6"/>
  <c r="AX40" i="6"/>
  <c r="AO47" i="6"/>
  <c r="AD49" i="6" l="1"/>
  <c r="AM51" i="6"/>
  <c r="AM52" i="6" s="1"/>
  <c r="AY40" i="6"/>
  <c r="AX51" i="6" s="1"/>
  <c r="AX52" i="6" s="1"/>
  <c r="AP47" i="6"/>
  <c r="AU51" i="6" l="1"/>
  <c r="AU52" i="6" s="1"/>
  <c r="AV51" i="6"/>
  <c r="AV52" i="6" s="1"/>
  <c r="AY51" i="6"/>
  <c r="AY52" i="6" s="1"/>
  <c r="AN51" i="6"/>
  <c r="AN52" i="6" s="1"/>
  <c r="AO51" i="6"/>
  <c r="AO52" i="6" s="1"/>
  <c r="AQ51" i="6"/>
  <c r="AQ52" i="6" s="1"/>
  <c r="AP51" i="6"/>
  <c r="AP52" i="6" s="1"/>
  <c r="AS51" i="6"/>
  <c r="AS52" i="6" s="1"/>
  <c r="AR51" i="6"/>
  <c r="AR52" i="6" s="1"/>
  <c r="AT51" i="6"/>
  <c r="AT52" i="6" s="1"/>
  <c r="AW51" i="6"/>
  <c r="AW52" i="6" s="1"/>
  <c r="AE49" i="6"/>
  <c r="AQ47" i="6"/>
  <c r="AF49" i="6" l="1"/>
  <c r="AR47" i="6"/>
  <c r="AG49" i="6"/>
  <c r="AS47" i="6" l="1"/>
  <c r="AH49" i="6" l="1"/>
  <c r="AT47" i="6"/>
  <c r="AI49" i="6"/>
  <c r="AU47" i="6" l="1"/>
  <c r="AJ49" i="6"/>
  <c r="AV47" i="6" l="1"/>
  <c r="AK49" i="6"/>
  <c r="AW47" i="6" l="1"/>
  <c r="AL49" i="6" l="1"/>
  <c r="AX47" i="6"/>
  <c r="AM49" i="6"/>
  <c r="AY47" i="6" l="1"/>
  <c r="AW49" i="6" s="1"/>
  <c r="AN49" i="6"/>
  <c r="AO49" i="6" l="1"/>
  <c r="AP49" i="6"/>
  <c r="AQ49" i="6"/>
  <c r="AR49" i="6"/>
  <c r="AV49" i="6"/>
  <c r="AS49" i="6"/>
  <c r="AU49" i="6"/>
  <c r="AT49" i="6"/>
  <c r="AX49" i="6"/>
  <c r="AY49" i="6"/>
  <c r="D38" i="18" l="1"/>
  <c r="C38" i="18"/>
  <c r="G21" i="18" l="1"/>
  <c r="I21" i="18" s="1"/>
  <c r="G20" i="18"/>
  <c r="I20" i="18" s="1"/>
  <c r="G19" i="18"/>
  <c r="I19" i="18" s="1"/>
  <c r="G18" i="18"/>
  <c r="I18" i="18" s="1"/>
  <c r="G17" i="18"/>
  <c r="I17" i="18" s="1"/>
  <c r="G16" i="18"/>
  <c r="I16" i="18" s="1"/>
  <c r="G15" i="18"/>
  <c r="I15" i="18" s="1"/>
  <c r="G23" i="18"/>
  <c r="I23" i="18" s="1"/>
  <c r="G22" i="18"/>
  <c r="I22" i="18" s="1"/>
  <c r="G14" i="18"/>
  <c r="I14" i="18" s="1"/>
  <c r="G13" i="18"/>
  <c r="I13" i="18" s="1"/>
  <c r="G12" i="18"/>
  <c r="G26" i="18" l="1"/>
  <c r="I12" i="18"/>
  <c r="I26" i="18" s="1"/>
  <c r="I28" i="18" s="1"/>
</calcChain>
</file>

<file path=xl/sharedStrings.xml><?xml version="1.0" encoding="utf-8"?>
<sst xmlns="http://schemas.openxmlformats.org/spreadsheetml/2006/main" count="381" uniqueCount="222">
  <si>
    <t>Project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</si>
  <si>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</si>
  <si>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</si>
  <si>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</si>
  <si>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</si>
  <si>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</si>
  <si>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</si>
  <si>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</si>
  <si>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</si>
  <si>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</si>
  <si>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</si>
  <si>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</si>
  <si>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</si>
  <si>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</si>
  <si>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</si>
  <si>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</si>
  <si>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</si>
  <si>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</si>
  <si>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</si>
  <si>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</si>
  <si>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</si>
  <si>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</si>
  <si>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</si>
  <si>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</si>
  <si>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</si>
  <si>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</si>
  <si>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</si>
  <si>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</si>
  <si>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</si>
  <si>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</si>
  <si>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</si>
  <si>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</si>
  <si>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</si>
  <si>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</si>
  <si>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</si>
  <si>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</si>
  <si>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</si>
  <si>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Temporary Difference (Book/Tax Depr)</t>
  </si>
  <si>
    <t>ADIT</t>
  </si>
  <si>
    <t>Calculation of Revenue Requirement</t>
  </si>
  <si>
    <t>Cost of Service Allocation</t>
  </si>
  <si>
    <t>A</t>
  </si>
  <si>
    <t>B</t>
  </si>
  <si>
    <t>C</t>
  </si>
  <si>
    <t>GS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</si>
  <si>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</si>
  <si>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</si>
  <si>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</si>
  <si>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</si>
  <si>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</si>
  <si>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</si>
  <si>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</si>
  <si>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</si>
  <si>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</si>
  <si>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</si>
  <si>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Current Rates</t>
  </si>
  <si>
    <t>(I - J)</t>
  </si>
  <si>
    <t>Rate</t>
  </si>
  <si>
    <t>Winter</t>
  </si>
  <si>
    <t>Summer</t>
  </si>
  <si>
    <t>EFFECT ON GS TYPICAL CUSTOMER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</si>
  <si>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</si>
  <si>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</si>
  <si>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</si>
  <si>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</si>
  <si>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</si>
  <si>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</si>
  <si>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</si>
  <si>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</si>
  <si>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</si>
  <si>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</si>
  <si>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</si>
  <si>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</si>
  <si>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</si>
  <si>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</si>
  <si>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</si>
  <si>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</si>
  <si>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</si>
  <si>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</si>
  <si>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</si>
  <si>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</si>
  <si>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</si>
  <si>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</si>
  <si>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</si>
  <si>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</si>
  <si>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</si>
  <si>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</si>
  <si>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</si>
  <si>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</si>
  <si>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</si>
  <si>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</si>
  <si>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</si>
  <si>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</si>
  <si>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</si>
  <si>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</si>
  <si>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</si>
  <si>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</si>
  <si>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</si>
  <si>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</si>
  <si>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</si>
  <si>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</si>
  <si>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</si>
  <si>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</si>
  <si>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</si>
  <si>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</si>
  <si>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</si>
  <si>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</si>
  <si>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</si>
  <si>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</si>
  <si>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</si>
  <si>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Temporary Difference</t>
  </si>
  <si>
    <t>Tax Rate</t>
  </si>
  <si>
    <t>Normal Deferred Tax Rate (20yr)</t>
  </si>
  <si>
    <t>Removal Cost</t>
  </si>
  <si>
    <t>Cumulative Plant Balances (Less $84 Mil)</t>
  </si>
  <si>
    <t>Removal Cost (Increases Tax DPR)</t>
  </si>
  <si>
    <t>Tracker</t>
  </si>
  <si>
    <t>NO IHP Belt Lines Retirement</t>
  </si>
  <si>
    <t>Provo IHP Belt Lines Retirement</t>
  </si>
  <si>
    <t xml:space="preserve">Base DNG Rates 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</si>
  <si>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</si>
  <si>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</si>
  <si>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</si>
  <si>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</si>
  <si>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</si>
  <si>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</si>
  <si>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</si>
  <si>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</si>
  <si>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</si>
  <si>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</si>
  <si>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</si>
  <si>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</si>
  <si>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</si>
  <si>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FL35- REPL FL 13400 S, SLCo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</si>
  <si>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</si>
  <si>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</si>
  <si>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</si>
  <si>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</si>
  <si>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</si>
  <si>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</si>
  <si>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</si>
  <si>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</si>
  <si>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</si>
  <si>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</si>
  <si>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FL20-REPL FL, SOUTH WEBER</t>
  </si>
  <si>
    <t>FL36-REPL FL, WEST JORDAN</t>
  </si>
  <si>
    <t>FL38-REPL 8" HP, ERDA</t>
  </si>
  <si>
    <t>FL36-REPL VLV &amp; PIPE, HERRIMAN</t>
  </si>
  <si>
    <t>FL48-REPL 10" HP, TOOELE</t>
  </si>
  <si>
    <t>Closed 0% pd, incurred any pd</t>
  </si>
  <si>
    <t>Monthly Deferred taxes</t>
  </si>
  <si>
    <t>Prorated Deferred Taxes</t>
  </si>
  <si>
    <t>Prorated ADIT</t>
  </si>
  <si>
    <t>13 Month Avg (ADIT) 1/</t>
  </si>
  <si>
    <t>13 Month Avg (Accum Depr)</t>
  </si>
  <si>
    <t>13 Month Avg (Plant Additions)</t>
  </si>
  <si>
    <t>13 Month Avg (Net Plant)</t>
  </si>
  <si>
    <t>TOTAL 2019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</si>
  <si>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</si>
  <si>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</si>
  <si>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</si>
  <si>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</si>
  <si>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</si>
  <si>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</si>
  <si>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</si>
  <si>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</si>
  <si>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</si>
  <si>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</si>
  <si>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80758</t>
  </si>
  <si>
    <t>AK</t>
  </si>
  <si>
    <t>AL</t>
  </si>
  <si>
    <t>TOTAL 2020</t>
  </si>
  <si>
    <t>AM</t>
  </si>
  <si>
    <t>Days of Month</t>
  </si>
  <si>
    <t>Proration %</t>
  </si>
  <si>
    <t>TOTAL 2021</t>
  </si>
  <si>
    <t>TOTAL 2022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</si>
  <si>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</si>
  <si>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</si>
  <si>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</si>
  <si>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</si>
  <si>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</si>
  <si>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</si>
  <si>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</si>
  <si>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</si>
  <si>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</si>
  <si>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</si>
  <si>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</si>
  <si>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</si>
  <si>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</si>
  <si>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</si>
  <si>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</si>
  <si>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</si>
  <si>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</si>
  <si>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</si>
  <si>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</si>
  <si>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</si>
  <si>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</si>
  <si>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</si>
  <si>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</si>
  <si>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</si>
  <si>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2021</t>
  </si>
  <si>
    <t>Rate Calculation</t>
  </si>
  <si>
    <t>Rural</t>
  </si>
  <si>
    <t>70 DTHS -  ANNUAL CONSUMPTION</t>
  </si>
  <si>
    <t>Genola Mains</t>
  </si>
  <si>
    <t>Genola Services</t>
  </si>
  <si>
    <t>Mains</t>
  </si>
  <si>
    <t>Service Lines</t>
  </si>
  <si>
    <t>Eureka in Tracker before rate case</t>
  </si>
  <si>
    <t>Eureka Remaining after tracker</t>
  </si>
  <si>
    <t>Main</t>
  </si>
  <si>
    <t>Service</t>
  </si>
  <si>
    <t>Goshen</t>
  </si>
  <si>
    <t>Budget</t>
  </si>
  <si>
    <t>New Est</t>
  </si>
  <si>
    <t>Included in Rate Case</t>
  </si>
  <si>
    <t>remaining to be collected in rates</t>
  </si>
  <si>
    <t>Prior Mains</t>
  </si>
  <si>
    <t>Prior Services</t>
  </si>
  <si>
    <t>Green River Additional</t>
  </si>
  <si>
    <t>Green River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</si>
</sst>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#,##0.00000_);\(#,##0.00000\)"/>
    <numFmt numFmtId="169" formatCode="0.0000000_)"/>
    <numFmt numFmtId="170" formatCode="#,##0.00000"/>
    <numFmt numFmtId="171" formatCode="&quot;$&quot;#,##0.00000_);\(&quot;$&quot;#,##0.00000\)"/>
    <numFmt numFmtId="172" formatCode="#,##0.0"/>
    <numFmt numFmtId="173" formatCode="#,##0.0_);\(#,##0.0\)"/>
    <numFmt numFmtId="174" formatCode="0.00_);\(0.00\)"/>
    <numFmt numFmtId="175" formatCode="[$-409]d\-mmm\-yy;@"/>
    <numFmt numFmtId="176" formatCode="0.00000"/>
    <numFmt numFmtId="177" formatCode="_(* #,##0.00000_);_(* \(#,##0.00000\);_(* &quot;-&quot;??_);_(@_)"/>
    <numFmt numFmtId="178" formatCode="#,##0.0000_);\(#,##0.0000\)"/>
    <numFmt numFmtId="179" formatCode="_(* #,##0.0000_);_(* \(#,##0.0000\);_(* &quot;-&quot;??_);_(@_)"/>
    <numFmt numFmtId="180" formatCode="_(* #,##0.000_);_(* \(#,##0.000\);_(* &quot;-&quot;??_);_(@_)"/>
  </numFmts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Protection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7" fillId="0" borderId="0"/>
    <xf numFmtId="43" fontId="8" fillId="0" borderId="0" applyFont="0" applyFill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Protection="0"/>
    <xf numFmtId="43" fontId="8" fillId="0" borderId="0" applyFont="0" applyFill="0" applyBorder="0" applyProtection="0"/>
    <xf numFmtId="44" fontId="3" fillId="0" borderId="0" applyFont="0" applyFill="0" applyBorder="0" applyAlignment="0" applyProtection="0"/>
    <xf numFmtId="0" fontId="1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208">
    <xf numFmtId="164" fontId="0" fillId="0" borderId="0" xfId="0"/>
    <xf numFmtId="164" fontId="6" fillId="0" borderId="0" xfId="0" applyFont="1"/>
    <xf numFmtId="164" fontId="7" fillId="0" borderId="0" xfId="0" applyFont="1"/>
    <xf numFmtId="43" fontId="0" fillId="0" borderId="0" xfId="7" applyFont="1" applyFill="1"/>
    <xf numFmtId="43" fontId="0" fillId="0" borderId="0" xfId="7" applyFont="1"/>
    <xf numFmtId="1" fontId="0" fillId="0" borderId="0" xfId="0" applyNumberFormat="1"/>
    <xf numFmtId="165" fontId="0" fillId="0" borderId="0" xfId="7" applyNumberFormat="1" applyFont="1"/>
    <xf numFmtId="166" fontId="0" fillId="0" borderId="0" xfId="8" applyNumberFormat="1" applyFont="1"/>
    <xf numFmtId="43" fontId="7" fillId="0" borderId="2" xfId="7" applyFont="1" applyBorder="1"/>
    <xf numFmtId="164" fontId="0" fillId="0" borderId="0" xfId="7" applyNumberFormat="1" applyFont="1" applyAlignment="1">
      <alignment horizontal="center"/>
    </xf>
    <xf numFmtId="165" fontId="0" fillId="0" borderId="3" xfId="7" applyNumberFormat="1" applyFont="1" applyBorder="1"/>
    <xf numFmtId="0" fontId="0" fillId="0" borderId="0" xfId="0" applyNumberFormat="1"/>
    <xf numFmtId="0" fontId="8" fillId="0" borderId="0" xfId="9" applyAlignment="1">
      <alignment horizontal="center"/>
    </xf>
    <xf numFmtId="0" fontId="8" fillId="0" borderId="0" xfId="14" applyFont="1"/>
    <xf numFmtId="0" fontId="8" fillId="0" borderId="0" xfId="14" applyFont="1" applyAlignment="1">
      <alignment horizontal="center"/>
    </xf>
    <xf numFmtId="0" fontId="8" fillId="0" borderId="0" xfId="14" quotePrefix="1" applyFont="1" applyAlignment="1">
      <alignment horizontal="right"/>
    </xf>
    <xf numFmtId="0" fontId="10" fillId="0" borderId="0" xfId="14" applyFont="1"/>
    <xf numFmtId="0" fontId="8" fillId="0" borderId="0" xfId="14" applyFont="1" applyAlignment="1">
      <alignment vertical="center"/>
    </xf>
    <xf numFmtId="0" fontId="10" fillId="0" borderId="0" xfId="14" quotePrefix="1" applyFont="1" applyAlignment="1">
      <alignment horizontal="right" vertical="center"/>
    </xf>
    <xf numFmtId="0" fontId="10" fillId="0" borderId="0" xfId="14" applyFont="1" applyAlignment="1">
      <alignment vertical="center"/>
    </xf>
    <xf numFmtId="0" fontId="8" fillId="0" borderId="0" xfId="14" applyFont="1" applyAlignment="1">
      <alignment vertical="top"/>
    </xf>
    <xf numFmtId="0" fontId="10" fillId="0" borderId="1" xfId="14" quotePrefix="1" applyFont="1" applyBorder="1" applyAlignment="1">
      <alignment horizontal="right" vertical="top"/>
    </xf>
    <xf numFmtId="0" fontId="10" fillId="0" borderId="1" xfId="14" applyFont="1" applyBorder="1" applyAlignment="1">
      <alignment horizontal="right" vertical="top"/>
    </xf>
    <xf numFmtId="172" fontId="12" fillId="0" borderId="0" xfId="9" applyNumberFormat="1" applyFont="1" applyAlignment="1">
      <alignment horizontal="right"/>
    </xf>
    <xf numFmtId="7" fontId="8" fillId="0" borderId="0" xfId="14" applyNumberFormat="1" applyFont="1" applyAlignment="1">
      <alignment horizontal="right"/>
    </xf>
    <xf numFmtId="39" fontId="8" fillId="0" borderId="0" xfId="14" applyNumberFormat="1" applyFont="1" applyAlignment="1">
      <alignment horizontal="right"/>
    </xf>
    <xf numFmtId="173" fontId="8" fillId="0" borderId="5" xfId="14" applyNumberFormat="1" applyFont="1" applyBorder="1" applyAlignment="1">
      <alignment horizontal="center"/>
    </xf>
    <xf numFmtId="7" fontId="8" fillId="0" borderId="5" xfId="14" applyNumberFormat="1" applyFont="1" applyBorder="1" applyAlignment="1">
      <alignment horizontal="center"/>
    </xf>
    <xf numFmtId="39" fontId="8" fillId="0" borderId="5" xfId="14" applyNumberFormat="1" applyFont="1" applyBorder="1" applyAlignment="1">
      <alignment horizontal="center"/>
    </xf>
    <xf numFmtId="39" fontId="8" fillId="0" borderId="0" xfId="14" applyNumberFormat="1" applyFont="1" applyAlignment="1">
      <alignment horizontal="center"/>
    </xf>
    <xf numFmtId="173" fontId="8" fillId="0" borderId="0" xfId="14" applyNumberFormat="1" applyFont="1" applyAlignment="1">
      <alignment horizontal="center"/>
    </xf>
    <xf numFmtId="7" fontId="8" fillId="0" borderId="0" xfId="14" applyNumberFormat="1" applyFont="1" applyAlignment="1">
      <alignment horizontal="center"/>
    </xf>
    <xf numFmtId="173" fontId="8" fillId="0" borderId="0" xfId="14" applyNumberFormat="1" applyFont="1" applyAlignment="1">
      <alignment horizontal="right"/>
    </xf>
    <xf numFmtId="7" fontId="8" fillId="0" borderId="0" xfId="14" applyNumberFormat="1" applyFont="1"/>
    <xf numFmtId="0" fontId="8" fillId="0" borderId="0" xfId="14" applyFont="1" applyAlignment="1">
      <alignment horizontal="right"/>
    </xf>
    <xf numFmtId="174" fontId="8" fillId="0" borderId="0" xfId="13" applyNumberFormat="1" applyFont="1" applyFill="1" applyAlignment="1" applyProtection="1">
      <alignment horizontal="right"/>
    </xf>
    <xf numFmtId="0" fontId="8" fillId="0" borderId="0" xfId="14" quotePrefix="1" applyFont="1" applyAlignment="1">
      <alignment horizontal="left"/>
    </xf>
    <xf numFmtId="175" fontId="8" fillId="0" borderId="0" xfId="9" applyNumberFormat="1"/>
    <xf numFmtId="0" fontId="8" fillId="0" borderId="0" xfId="9"/>
    <xf numFmtId="0" fontId="8" fillId="0" borderId="1" xfId="9" applyBorder="1"/>
    <xf numFmtId="0" fontId="8" fillId="0" borderId="1" xfId="9" quotePrefix="1" applyBorder="1" applyAlignment="1">
      <alignment horizontal="center"/>
    </xf>
    <xf numFmtId="2" fontId="8" fillId="0" borderId="0" xfId="9" applyNumberFormat="1"/>
    <xf numFmtId="176" fontId="8" fillId="0" borderId="0" xfId="9" applyNumberFormat="1"/>
    <xf numFmtId="0" fontId="8" fillId="0" borderId="0" xfId="9" quotePrefix="1" applyAlignment="1">
      <alignment horizontal="center"/>
    </xf>
    <xf numFmtId="14" fontId="16" fillId="0" borderId="0" xfId="14" quotePrefix="1" applyNumberFormat="1" applyFont="1" applyAlignment="1">
      <alignment horizontal="center" vertical="top"/>
    </xf>
    <xf numFmtId="164" fontId="5" fillId="0" borderId="0" xfId="0" applyFont="1"/>
    <xf numFmtId="165" fontId="0" fillId="0" borderId="0" xfId="7" applyNumberFormat="1" applyFont="1" applyFill="1"/>
    <xf numFmtId="164" fontId="0" fillId="3" borderId="0" xfId="0" applyFill="1"/>
    <xf numFmtId="1" fontId="5" fillId="0" borderId="0" xfId="0" applyNumberFormat="1" applyFont="1"/>
    <xf numFmtId="164" fontId="4" fillId="0" borderId="0" xfId="0" applyFont="1"/>
    <xf numFmtId="43" fontId="5" fillId="0" borderId="0" xfId="7" applyFont="1" applyAlignment="1">
      <alignment horizontal="center"/>
    </xf>
    <xf numFmtId="43" fontId="5" fillId="0" borderId="0" xfId="7" applyFont="1"/>
    <xf numFmtId="10" fontId="0" fillId="0" borderId="0" xfId="8" applyNumberFormat="1" applyFont="1"/>
    <xf numFmtId="164" fontId="22" fillId="0" borderId="0" xfId="0" applyFont="1"/>
    <xf numFmtId="38" fontId="0" fillId="0" borderId="0" xfId="0" applyNumberFormat="1"/>
    <xf numFmtId="37" fontId="0" fillId="0" borderId="0" xfId="0" applyNumberFormat="1"/>
    <xf numFmtId="37" fontId="0" fillId="0" borderId="0" xfId="7" applyNumberFormat="1" applyFont="1"/>
    <xf numFmtId="178" fontId="0" fillId="0" borderId="0" xfId="8" applyNumberFormat="1" applyFont="1"/>
    <xf numFmtId="164" fontId="0" fillId="0" borderId="0" xfId="0" quotePrefix="1"/>
    <xf numFmtId="164" fontId="0" fillId="0" borderId="0" xfId="0" quotePrefix="1" applyAlignment="1">
      <alignment horizontal="left" indent="1"/>
    </xf>
    <xf numFmtId="164" fontId="5" fillId="0" borderId="0" xfId="0" quotePrefix="1" applyFont="1" applyAlignment="1">
      <alignment horizontal="left"/>
    </xf>
    <xf numFmtId="164" fontId="4" fillId="0" borderId="0" xfId="0" applyFont="1" applyAlignment="1">
      <alignment horizontal="left"/>
    </xf>
    <xf numFmtId="164" fontId="0" fillId="0" borderId="0" xfId="0" applyAlignment="1">
      <alignment horizontal="left"/>
    </xf>
    <xf numFmtId="43" fontId="0" fillId="4" borderId="0" xfId="7" applyFont="1" applyFill="1"/>
    <xf numFmtId="43" fontId="0" fillId="0" borderId="4" xfId="7" applyFont="1" applyFill="1" applyBorder="1"/>
    <xf numFmtId="10" fontId="0" fillId="0" borderId="0" xfId="0" applyNumberFormat="1"/>
    <xf numFmtId="10" fontId="0" fillId="0" borderId="0" xfId="7" applyNumberFormat="1" applyFont="1"/>
    <xf numFmtId="43" fontId="5" fillId="4" borderId="0" xfId="7" applyFont="1" applyFill="1"/>
    <xf numFmtId="179" fontId="0" fillId="4" borderId="0" xfId="7" applyNumberFormat="1" applyFont="1" applyFill="1" applyBorder="1"/>
    <xf numFmtId="164" fontId="0" fillId="0" borderId="4" xfId="0" applyBorder="1"/>
    <xf numFmtId="4" fontId="0" fillId="0" borderId="0" xfId="0" applyNumberFormat="1"/>
    <xf numFmtId="165" fontId="0" fillId="5" borderId="0" xfId="7" applyNumberFormat="1" applyFont="1" applyFill="1"/>
    <xf numFmtId="37" fontId="0" fillId="5" borderId="0" xfId="0" applyNumberFormat="1" applyFill="1"/>
    <xf numFmtId="38" fontId="0" fillId="5" borderId="0" xfId="0" applyNumberFormat="1" applyFill="1"/>
    <xf numFmtId="180" fontId="0" fillId="0" borderId="0" xfId="7" applyNumberFormat="1" applyFont="1"/>
    <xf numFmtId="0" fontId="10" fillId="0" borderId="0" xfId="14" applyFont="1" applyAlignment="1">
      <alignment horizontal="center" vertical="center"/>
    </xf>
    <xf numFmtId="0" fontId="10" fillId="0" borderId="1" xfId="14" applyFont="1" applyBorder="1" applyAlignment="1">
      <alignment horizontal="center" vertical="top"/>
    </xf>
    <xf numFmtId="0" fontId="10" fillId="0" borderId="0" xfId="14" applyFont="1" applyAlignment="1">
      <alignment horizontal="center"/>
    </xf>
    <xf numFmtId="0" fontId="8" fillId="0" borderId="0" xfId="14" quotePrefix="1" applyFont="1" applyAlignment="1">
      <alignment horizontal="center"/>
    </xf>
    <xf numFmtId="165" fontId="0" fillId="0" borderId="2" xfId="7" applyNumberFormat="1" applyFont="1" applyBorder="1"/>
    <xf numFmtId="0" fontId="10" fillId="6" borderId="0" xfId="12" applyFont="1" applyFill="1" applyAlignment="1">
      <alignment horizontal="center"/>
    </xf>
    <xf numFmtId="0" fontId="8" fillId="6" borderId="0" xfId="12" applyFill="1"/>
    <xf numFmtId="3" fontId="8" fillId="6" borderId="0" xfId="12" applyNumberFormat="1" applyFill="1" applyAlignment="1">
      <alignment horizontal="center"/>
    </xf>
    <xf numFmtId="3" fontId="10" fillId="6" borderId="0" xfId="12" applyNumberFormat="1" applyFont="1" applyFill="1" applyAlignment="1">
      <alignment horizontal="center"/>
    </xf>
    <xf numFmtId="0" fontId="10" fillId="6" borderId="0" xfId="12" quotePrefix="1" applyFont="1" applyFill="1" applyAlignment="1">
      <alignment horizontal="left"/>
    </xf>
    <xf numFmtId="0" fontId="10" fillId="6" borderId="0" xfId="12" applyFont="1" applyFill="1"/>
    <xf numFmtId="0" fontId="10" fillId="6" borderId="1" xfId="12" applyFont="1" applyFill="1" applyBorder="1"/>
    <xf numFmtId="3" fontId="10" fillId="6" borderId="1" xfId="12" applyNumberFormat="1" applyFont="1" applyFill="1" applyBorder="1" applyAlignment="1">
      <alignment horizontal="center"/>
    </xf>
    <xf numFmtId="0" fontId="10" fillId="6" borderId="1" xfId="12" applyFont="1" applyFill="1" applyBorder="1" applyAlignment="1">
      <alignment horizontal="center"/>
    </xf>
    <xf numFmtId="0" fontId="10" fillId="6" borderId="1" xfId="12" quotePrefix="1" applyFont="1" applyFill="1" applyBorder="1" applyAlignment="1">
      <alignment horizontal="center"/>
    </xf>
    <xf numFmtId="0" fontId="12" fillId="6" borderId="0" xfId="12" quotePrefix="1" applyFont="1" applyFill="1" applyAlignment="1">
      <alignment horizontal="left"/>
    </xf>
    <xf numFmtId="37" fontId="12" fillId="6" borderId="0" xfId="12" quotePrefix="1" applyNumberFormat="1" applyFont="1" applyFill="1" applyAlignment="1">
      <alignment horizontal="center"/>
    </xf>
    <xf numFmtId="37" fontId="12" fillId="6" borderId="0" xfId="12" applyNumberFormat="1" applyFont="1" applyFill="1"/>
    <xf numFmtId="168" fontId="12" fillId="6" borderId="0" xfId="12" applyNumberFormat="1" applyFont="1" applyFill="1"/>
    <xf numFmtId="4" fontId="8" fillId="6" borderId="0" xfId="12" applyNumberFormat="1" applyFill="1"/>
    <xf numFmtId="10" fontId="12" fillId="6" borderId="0" xfId="13" applyNumberFormat="1" applyFont="1" applyFill="1" applyAlignment="1"/>
    <xf numFmtId="169" fontId="8" fillId="6" borderId="0" xfId="12" applyNumberFormat="1" applyFill="1"/>
    <xf numFmtId="0" fontId="12" fillId="6" borderId="0" xfId="12" applyFont="1" applyFill="1"/>
    <xf numFmtId="3" fontId="12" fillId="6" borderId="0" xfId="12" quotePrefix="1" applyNumberFormat="1" applyFont="1" applyFill="1" applyAlignment="1">
      <alignment horizontal="center"/>
    </xf>
    <xf numFmtId="0" fontId="13" fillId="6" borderId="0" xfId="12" quotePrefix="1" applyFont="1" applyFill="1" applyAlignment="1">
      <alignment horizontal="left"/>
    </xf>
    <xf numFmtId="37" fontId="12" fillId="6" borderId="3" xfId="12" applyNumberFormat="1" applyFont="1" applyFill="1" applyBorder="1"/>
    <xf numFmtId="168" fontId="12" fillId="6" borderId="3" xfId="12" applyNumberFormat="1" applyFont="1" applyFill="1" applyBorder="1"/>
    <xf numFmtId="170" fontId="8" fillId="6" borderId="0" xfId="12" applyNumberFormat="1" applyFill="1"/>
    <xf numFmtId="10" fontId="12" fillId="6" borderId="3" xfId="13" applyNumberFormat="1" applyFont="1" applyFill="1" applyBorder="1" applyAlignment="1"/>
    <xf numFmtId="0" fontId="8" fillId="6" borderId="1" xfId="12" applyFill="1" applyBorder="1"/>
    <xf numFmtId="3" fontId="8" fillId="6" borderId="1" xfId="12" applyNumberFormat="1" applyFill="1" applyBorder="1" applyAlignment="1">
      <alignment horizontal="center"/>
    </xf>
    <xf numFmtId="37" fontId="8" fillId="6" borderId="1" xfId="12" applyNumberFormat="1" applyFill="1" applyBorder="1"/>
    <xf numFmtId="37" fontId="8" fillId="6" borderId="0" xfId="12" applyNumberFormat="1" applyFill="1"/>
    <xf numFmtId="0" fontId="12" fillId="6" borderId="0" xfId="12" applyFont="1" applyFill="1" applyAlignment="1">
      <alignment horizontal="left"/>
    </xf>
    <xf numFmtId="10" fontId="12" fillId="6" borderId="2" xfId="13" applyNumberFormat="1" applyFont="1" applyFill="1" applyBorder="1" applyAlignment="1"/>
    <xf numFmtId="10" fontId="12" fillId="6" borderId="0" xfId="13" applyNumberFormat="1" applyFont="1" applyFill="1" applyBorder="1" applyAlignment="1"/>
    <xf numFmtId="5" fontId="12" fillId="6" borderId="1" xfId="12" applyNumberFormat="1" applyFont="1" applyFill="1" applyBorder="1"/>
    <xf numFmtId="5" fontId="8" fillId="6" borderId="1" xfId="12" applyNumberFormat="1" applyFill="1" applyBorder="1"/>
    <xf numFmtId="5" fontId="12" fillId="6" borderId="0" xfId="12" applyNumberFormat="1" applyFont="1" applyFill="1"/>
    <xf numFmtId="5" fontId="8" fillId="6" borderId="0" xfId="12" applyNumberFormat="1" applyFill="1"/>
    <xf numFmtId="10" fontId="12" fillId="6" borderId="0" xfId="13" applyNumberFormat="1" applyFont="1" applyFill="1" applyAlignment="1" applyProtection="1"/>
    <xf numFmtId="171" fontId="12" fillId="6" borderId="0" xfId="12" applyNumberFormat="1" applyFont="1" applyFill="1"/>
    <xf numFmtId="37" fontId="12" fillId="6" borderId="2" xfId="12" applyNumberFormat="1" applyFont="1" applyFill="1" applyBorder="1"/>
    <xf numFmtId="171" fontId="12" fillId="6" borderId="2" xfId="12" applyNumberFormat="1" applyFont="1" applyFill="1" applyBorder="1"/>
    <xf numFmtId="37" fontId="12" fillId="6" borderId="0" xfId="12" applyNumberFormat="1" applyFont="1" applyFill="1" applyAlignment="1">
      <alignment horizontal="center"/>
    </xf>
    <xf numFmtId="0" fontId="14" fillId="6" borderId="1" xfId="12" applyFont="1" applyFill="1" applyBorder="1"/>
    <xf numFmtId="0" fontId="8" fillId="6" borderId="1" xfId="12" quotePrefix="1" applyFill="1" applyBorder="1" applyAlignment="1">
      <alignment horizontal="left"/>
    </xf>
    <xf numFmtId="3" fontId="8" fillId="6" borderId="1" xfId="12" quotePrefix="1" applyNumberFormat="1" applyFill="1" applyBorder="1" applyAlignment="1">
      <alignment horizontal="center"/>
    </xf>
    <xf numFmtId="3" fontId="8" fillId="6" borderId="0" xfId="12" quotePrefix="1" applyNumberFormat="1" applyFill="1" applyAlignment="1">
      <alignment horizontal="center"/>
    </xf>
    <xf numFmtId="171" fontId="8" fillId="6" borderId="1" xfId="12" applyNumberFormat="1" applyFill="1" applyBorder="1"/>
    <xf numFmtId="0" fontId="14" fillId="6" borderId="0" xfId="12" applyFont="1" applyFill="1"/>
    <xf numFmtId="0" fontId="8" fillId="6" borderId="0" xfId="12" quotePrefix="1" applyFill="1" applyAlignment="1">
      <alignment horizontal="left"/>
    </xf>
    <xf numFmtId="171" fontId="8" fillId="6" borderId="0" xfId="12" applyNumberFormat="1" applyFill="1"/>
    <xf numFmtId="0" fontId="8" fillId="6" borderId="0" xfId="12" applyFill="1" applyAlignment="1">
      <alignment horizontal="left"/>
    </xf>
    <xf numFmtId="43" fontId="12" fillId="6" borderId="0" xfId="7" applyFont="1" applyFill="1" applyBorder="1" applyAlignment="1"/>
    <xf numFmtId="3" fontId="14" fillId="6" borderId="0" xfId="12" applyNumberFormat="1" applyFont="1" applyFill="1" applyAlignment="1">
      <alignment horizontal="center"/>
    </xf>
    <xf numFmtId="10" fontId="8" fillId="6" borderId="0" xfId="13" applyNumberFormat="1" applyFont="1" applyFill="1" applyBorder="1" applyAlignment="1" applyProtection="1"/>
    <xf numFmtId="37" fontId="12" fillId="6" borderId="4" xfId="12" applyNumberFormat="1" applyFont="1" applyFill="1" applyBorder="1"/>
    <xf numFmtId="10" fontId="8" fillId="6" borderId="4" xfId="13" applyNumberFormat="1" applyFont="1" applyFill="1" applyBorder="1" applyAlignment="1" applyProtection="1"/>
    <xf numFmtId="168" fontId="12" fillId="6" borderId="4" xfId="12" applyNumberFormat="1" applyFont="1" applyFill="1" applyBorder="1"/>
    <xf numFmtId="168" fontId="12" fillId="6" borderId="2" xfId="12" applyNumberFormat="1" applyFont="1" applyFill="1" applyBorder="1"/>
    <xf numFmtId="7" fontId="8" fillId="6" borderId="0" xfId="12" applyNumberFormat="1" applyFill="1"/>
    <xf numFmtId="0" fontId="12" fillId="6" borderId="1" xfId="12" applyFont="1" applyFill="1" applyBorder="1"/>
    <xf numFmtId="3" fontId="14" fillId="6" borderId="1" xfId="12" applyNumberFormat="1" applyFont="1" applyFill="1" applyBorder="1" applyAlignment="1">
      <alignment horizontal="center"/>
    </xf>
    <xf numFmtId="37" fontId="12" fillId="6" borderId="1" xfId="12" applyNumberFormat="1" applyFont="1" applyFill="1" applyBorder="1"/>
    <xf numFmtId="7" fontId="8" fillId="6" borderId="1" xfId="12" applyNumberFormat="1" applyFill="1" applyBorder="1"/>
    <xf numFmtId="37" fontId="12" fillId="6" borderId="2" xfId="12" applyNumberFormat="1" applyFont="1" applyFill="1" applyBorder="1" applyAlignment="1">
      <alignment horizontal="right"/>
    </xf>
    <xf numFmtId="171" fontId="12" fillId="6" borderId="2" xfId="12" applyNumberFormat="1" applyFont="1" applyFill="1" applyBorder="1" applyAlignment="1">
      <alignment horizontal="center"/>
    </xf>
    <xf numFmtId="37" fontId="12" fillId="6" borderId="0" xfId="12" applyNumberFormat="1" applyFont="1" applyFill="1" applyAlignment="1">
      <alignment horizontal="right"/>
    </xf>
    <xf numFmtId="0" fontId="8" fillId="6" borderId="0" xfId="12" applyFill="1" applyAlignment="1">
      <alignment horizontal="right"/>
    </xf>
    <xf numFmtId="5" fontId="10" fillId="6" borderId="5" xfId="12" applyNumberFormat="1" applyFont="1" applyFill="1" applyBorder="1"/>
    <xf numFmtId="164" fontId="0" fillId="6" borderId="0" xfId="0" applyFill="1"/>
    <xf numFmtId="0" fontId="21" fillId="6" borderId="0" xfId="9" applyFont="1" applyFill="1"/>
    <xf numFmtId="5" fontId="21" fillId="6" borderId="0" xfId="9" applyNumberFormat="1" applyFont="1" applyFill="1"/>
    <xf numFmtId="5" fontId="8" fillId="6" borderId="0" xfId="9" applyNumberFormat="1" applyFill="1"/>
    <xf numFmtId="0" fontId="21" fillId="6" borderId="0" xfId="9" applyFont="1" applyFill="1" applyAlignment="1">
      <alignment horizontal="center"/>
    </xf>
    <xf numFmtId="0" fontId="8" fillId="6" borderId="0" xfId="9" applyFill="1" applyAlignment="1">
      <alignment horizontal="center"/>
    </xf>
    <xf numFmtId="164" fontId="22" fillId="6" borderId="0" xfId="0" applyFont="1" applyFill="1"/>
    <xf numFmtId="0" fontId="8" fillId="6" borderId="0" xfId="9" applyFill="1"/>
    <xf numFmtId="0" fontId="21" fillId="6" borderId="4" xfId="9" applyFont="1" applyFill="1" applyBorder="1" applyAlignment="1">
      <alignment horizontal="center"/>
    </xf>
    <xf numFmtId="167" fontId="23" fillId="6" borderId="0" xfId="10" applyNumberFormat="1" applyFont="1" applyFill="1" applyBorder="1"/>
    <xf numFmtId="167" fontId="23" fillId="6" borderId="2" xfId="10" applyNumberFormat="1" applyFont="1" applyFill="1" applyBorder="1"/>
    <xf numFmtId="10" fontId="23" fillId="6" borderId="0" xfId="8" applyNumberFormat="1" applyFont="1" applyFill="1" applyBorder="1"/>
    <xf numFmtId="167" fontId="9" fillId="6" borderId="0" xfId="10" applyNumberFormat="1" applyFont="1" applyFill="1" applyBorder="1"/>
    <xf numFmtId="165" fontId="23" fillId="6" borderId="0" xfId="11" applyNumberFormat="1" applyFont="1" applyFill="1" applyBorder="1"/>
    <xf numFmtId="165" fontId="9" fillId="6" borderId="0" xfId="11" applyNumberFormat="1" applyFont="1" applyFill="1" applyBorder="1"/>
    <xf numFmtId="167" fontId="23" fillId="6" borderId="0" xfId="10" applyNumberFormat="1" applyFont="1" applyFill="1"/>
    <xf numFmtId="167" fontId="9" fillId="6" borderId="0" xfId="10" applyNumberFormat="1" applyFont="1" applyFill="1"/>
    <xf numFmtId="9" fontId="23" fillId="6" borderId="0" xfId="8" applyFont="1" applyFill="1"/>
    <xf numFmtId="0" fontId="21" fillId="0" borderId="0" xfId="9" applyFont="1"/>
    <xf numFmtId="5" fontId="8" fillId="0" borderId="0" xfId="9" applyNumberFormat="1"/>
    <xf numFmtId="164" fontId="7" fillId="6" borderId="0" xfId="0" applyFont="1" applyFill="1"/>
    <xf numFmtId="0" fontId="7" fillId="6" borderId="0" xfId="0" applyNumberFormat="1" applyFont="1" applyFill="1" applyAlignment="1">
      <alignment horizontal="center"/>
    </xf>
    <xf numFmtId="164" fontId="20" fillId="6" borderId="0" xfId="0" applyFont="1" applyFill="1" applyAlignment="1">
      <alignment horizontal="center"/>
    </xf>
    <xf numFmtId="164" fontId="4" fillId="6" borderId="0" xfId="0" applyFont="1" applyFill="1" applyAlignment="1">
      <alignment horizontal="center"/>
    </xf>
    <xf numFmtId="0" fontId="9" fillId="6" borderId="0" xfId="0" applyNumberFormat="1" applyFont="1" applyFill="1"/>
    <xf numFmtId="164" fontId="9" fillId="6" borderId="0" xfId="0" applyFont="1" applyFill="1" applyAlignment="1">
      <alignment horizontal="center"/>
    </xf>
    <xf numFmtId="164" fontId="9" fillId="6" borderId="0" xfId="0" applyFont="1" applyFill="1"/>
    <xf numFmtId="164" fontId="9" fillId="6" borderId="4" xfId="0" applyFont="1" applyFill="1" applyBorder="1" applyAlignment="1">
      <alignment horizontal="center"/>
    </xf>
    <xf numFmtId="164" fontId="9" fillId="6" borderId="0" xfId="0" applyFont="1" applyFill="1" applyAlignment="1">
      <alignment horizontal="left" vertical="top"/>
    </xf>
    <xf numFmtId="6" fontId="9" fillId="6" borderId="0" xfId="0" applyNumberFormat="1" applyFont="1" applyFill="1"/>
    <xf numFmtId="5" fontId="9" fillId="6" borderId="0" xfId="0" applyNumberFormat="1" applyFont="1" applyFill="1"/>
    <xf numFmtId="6" fontId="9" fillId="6" borderId="2" xfId="0" applyNumberFormat="1" applyFont="1" applyFill="1" applyBorder="1"/>
    <xf numFmtId="165" fontId="9" fillId="6" borderId="4" xfId="0" applyNumberFormat="1" applyFont="1" applyFill="1" applyBorder="1"/>
    <xf numFmtId="6" fontId="9" fillId="6" borderId="4" xfId="0" applyNumberFormat="1" applyFont="1" applyFill="1" applyBorder="1"/>
    <xf numFmtId="6" fontId="9" fillId="6" borderId="6" xfId="0" applyNumberFormat="1" applyFont="1" applyFill="1" applyBorder="1"/>
    <xf numFmtId="10" fontId="9" fillId="6" borderId="0" xfId="8" applyNumberFormat="1" applyFont="1" applyFill="1"/>
    <xf numFmtId="10" fontId="9" fillId="6" borderId="0" xfId="8" applyNumberFormat="1" applyFont="1" applyFill="1" applyBorder="1"/>
    <xf numFmtId="0" fontId="0" fillId="6" borderId="0" xfId="0" applyNumberFormat="1" applyFill="1"/>
    <xf numFmtId="164" fontId="7" fillId="6" borderId="0" xfId="0" applyFont="1" applyFill="1" applyAlignment="1">
      <alignment horizontal="center"/>
    </xf>
    <xf numFmtId="43" fontId="0" fillId="6" borderId="0" xfId="7" applyFont="1" applyFill="1"/>
    <xf numFmtId="165" fontId="0" fillId="6" borderId="0" xfId="7" applyNumberFormat="1" applyFont="1" applyFill="1"/>
    <xf numFmtId="6" fontId="0" fillId="6" borderId="0" xfId="0" applyNumberFormat="1" applyFill="1"/>
    <xf numFmtId="164" fontId="9" fillId="6" borderId="0" xfId="0" applyFont="1" applyFill="1" applyAlignment="1">
      <alignment vertical="top"/>
    </xf>
    <xf numFmtId="164" fontId="5" fillId="6" borderId="0" xfId="0" applyFont="1" applyFill="1"/>
    <xf numFmtId="164" fontId="4" fillId="6" borderId="0" xfId="0" applyFont="1" applyFill="1"/>
    <xf numFmtId="168" fontId="13" fillId="6" borderId="0" xfId="12" applyNumberFormat="1" applyFont="1" applyFill="1"/>
    <xf numFmtId="177" fontId="12" fillId="6" borderId="0" xfId="7" applyNumberFormat="1" applyFont="1" applyFill="1" applyAlignment="1" applyProtection="1"/>
    <xf numFmtId="177" fontId="0" fillId="6" borderId="0" xfId="7" applyNumberFormat="1" applyFont="1" applyFill="1"/>
    <xf numFmtId="164" fontId="7" fillId="6" borderId="0" xfId="0" applyFont="1" applyFill="1" applyAlignment="1">
      <alignment horizontal="center"/>
    </xf>
    <xf numFmtId="164" fontId="20" fillId="0" borderId="0" xfId="0" applyFont="1" applyAlignment="1">
      <alignment horizontal="center"/>
    </xf>
    <xf numFmtId="5" fontId="11" fillId="0" borderId="0" xfId="9" applyNumberFormat="1" applyFont="1" applyAlignment="1">
      <alignment horizontal="center"/>
    </xf>
    <xf numFmtId="0" fontId="11" fillId="0" borderId="0" xfId="12" applyFont="1" applyAlignment="1">
      <alignment horizontal="center"/>
    </xf>
    <xf numFmtId="3" fontId="10" fillId="6" borderId="0" xfId="12" applyNumberFormat="1" applyFont="1" applyFill="1" applyAlignment="1">
      <alignment horizontal="center"/>
    </xf>
    <xf numFmtId="0" fontId="10" fillId="0" borderId="0" xfId="14" quotePrefix="1" applyFont="1" applyAlignment="1">
      <alignment horizontal="center" vertical="center"/>
    </xf>
    <xf numFmtId="0" fontId="10" fillId="0" borderId="0" xfId="14" applyFont="1" applyAlignment="1">
      <alignment horizontal="center" vertical="center"/>
    </xf>
    <xf numFmtId="14" fontId="10" fillId="0" borderId="1" xfId="14" quotePrefix="1" applyNumberFormat="1" applyFont="1" applyBorder="1" applyAlignment="1">
      <alignment horizontal="left" vertical="top" indent="4"/>
    </xf>
    <xf numFmtId="0" fontId="10" fillId="0" borderId="1" xfId="14" quotePrefix="1" applyFont="1" applyBorder="1" applyAlignment="1">
      <alignment horizontal="center" vertical="top"/>
    </xf>
    <xf numFmtId="0" fontId="10" fillId="0" borderId="1" xfId="14" applyFont="1" applyBorder="1" applyAlignment="1">
      <alignment horizontal="center" vertical="top"/>
    </xf>
    <xf numFmtId="0" fontId="10" fillId="0" borderId="0" xfId="14" quotePrefix="1" applyFont="1" applyAlignment="1">
      <alignment horizontal="center"/>
    </xf>
    <xf numFmtId="0" fontId="10" fillId="0" borderId="0" xfId="14" applyFont="1" applyAlignment="1">
      <alignment horizontal="center"/>
    </xf>
    <xf numFmtId="0" fontId="8" fillId="0" borderId="0" xfId="14" quotePrefix="1" applyFont="1" applyAlignment="1">
      <alignment horizontal="center"/>
    </xf>
    <xf numFmtId="164" fontId="5" fillId="0" borderId="0" xfId="0" applyFont="1" applyAlignment="1">
      <alignment horizontal="left" vertical="top" wrapText="1"/>
    </xf>
  </cellXfs>
  <cellStyles count="133">
    <cellStyle name="Comma" xfId="7" builtinId="3"/>
    <cellStyle name="Comma 10" xfId="16" xr:uid="{00000000-0005-0000-0000-000001000000}"/>
    <cellStyle name="Comma 2" xfId="11" xr:uid="{00000000-0005-0000-0000-000002000000}"/>
    <cellStyle name="Comma 2 2" xfId="17" xr:uid="{00000000-0005-0000-0000-000003000000}"/>
    <cellStyle name="Comma 2 2 2" xfId="126" xr:uid="{00000000-0005-0000-0000-000004000000}"/>
    <cellStyle name="Comma 3" xfId="18" xr:uid="{00000000-0005-0000-0000-000005000000}"/>
    <cellStyle name="Comma 3 2" xfId="19" xr:uid="{00000000-0005-0000-0000-000006000000}"/>
    <cellStyle name="Comma 4" xfId="20" xr:uid="{00000000-0005-0000-0000-000007000000}"/>
    <cellStyle name="Comma 5" xfId="21" xr:uid="{00000000-0005-0000-0000-000008000000}"/>
    <cellStyle name="Comma 6" xfId="22" xr:uid="{00000000-0005-0000-0000-000009000000}"/>
    <cellStyle name="Comma 7" xfId="23" xr:uid="{00000000-0005-0000-0000-00000A000000}"/>
    <cellStyle name="Comma 8" xfId="24" xr:uid="{00000000-0005-0000-0000-00000B000000}"/>
    <cellStyle name="Comma 9" xfId="125" xr:uid="{00000000-0005-0000-0000-00000C000000}"/>
    <cellStyle name="Comma 9 2" xfId="131" xr:uid="{00000000-0005-0000-0000-00000D000000}"/>
    <cellStyle name="Currency 2" xfId="10" xr:uid="{00000000-0005-0000-0000-00000E000000}"/>
    <cellStyle name="Currency 3" xfId="25" xr:uid="{00000000-0005-0000-0000-00000F000000}"/>
    <cellStyle name="Currency 3 2" xfId="127" xr:uid="{00000000-0005-0000-0000-000010000000}"/>
    <cellStyle name="Normal" xfId="0" builtinId="0"/>
    <cellStyle name="Normal 10" xfId="26" xr:uid="{00000000-0005-0000-0000-000012000000}"/>
    <cellStyle name="Normal 11" xfId="27" xr:uid="{00000000-0005-0000-0000-000013000000}"/>
    <cellStyle name="Normal 12" xfId="28" xr:uid="{00000000-0005-0000-0000-000014000000}"/>
    <cellStyle name="Normal 13" xfId="29" xr:uid="{00000000-0005-0000-0000-000015000000}"/>
    <cellStyle name="Normal 14" xfId="30" xr:uid="{00000000-0005-0000-0000-000016000000}"/>
    <cellStyle name="Normal 15" xfId="31" xr:uid="{00000000-0005-0000-0000-000017000000}"/>
    <cellStyle name="Normal 16" xfId="32" xr:uid="{00000000-0005-0000-0000-000018000000}"/>
    <cellStyle name="Normal 17" xfId="33" xr:uid="{00000000-0005-0000-0000-000019000000}"/>
    <cellStyle name="Normal 17 2" xfId="128" xr:uid="{00000000-0005-0000-0000-00001A000000}"/>
    <cellStyle name="Normal 18" xfId="124" xr:uid="{00000000-0005-0000-0000-00001B000000}"/>
    <cellStyle name="Normal 18 2" xfId="130" xr:uid="{00000000-0005-0000-0000-00001C000000}"/>
    <cellStyle name="Normal 19" xfId="34" xr:uid="{00000000-0005-0000-0000-00001D000000}"/>
    <cellStyle name="Normal 19 2" xfId="35" xr:uid="{00000000-0005-0000-0000-00001E000000}"/>
    <cellStyle name="Normal 2" xfId="15" xr:uid="{00000000-0005-0000-0000-00001F000000}"/>
    <cellStyle name="Normal 2 2" xfId="36" xr:uid="{00000000-0005-0000-0000-000020000000}"/>
    <cellStyle name="Normal 2 2 2" xfId="129" xr:uid="{00000000-0005-0000-0000-000021000000}"/>
    <cellStyle name="Normal 20" xfId="132" xr:uid="{00000000-0005-0000-0000-000022000000}"/>
    <cellStyle name="Normal 3" xfId="9" xr:uid="{00000000-0005-0000-0000-000023000000}"/>
    <cellStyle name="Normal 3 2" xfId="37" xr:uid="{00000000-0005-0000-0000-000024000000}"/>
    <cellStyle name="Normal 4" xfId="38" xr:uid="{00000000-0005-0000-0000-000025000000}"/>
    <cellStyle name="Normal 4 2" xfId="12" xr:uid="{00000000-0005-0000-0000-000026000000}"/>
    <cellStyle name="Normal 5" xfId="39" xr:uid="{00000000-0005-0000-0000-000027000000}"/>
    <cellStyle name="Normal 6" xfId="40" xr:uid="{00000000-0005-0000-0000-000028000000}"/>
    <cellStyle name="Normal 6 2" xfId="41" xr:uid="{00000000-0005-0000-0000-000029000000}"/>
    <cellStyle name="Normal 7" xfId="42" xr:uid="{00000000-0005-0000-0000-00002A000000}"/>
    <cellStyle name="Normal 8" xfId="43" xr:uid="{00000000-0005-0000-0000-00002B000000}"/>
    <cellStyle name="Normal 9" xfId="44" xr:uid="{00000000-0005-0000-0000-00002C000000}"/>
    <cellStyle name="Normal_Pass-Through Model 11_2007 - 10_2008" xfId="14" xr:uid="{00000000-0005-0000-0000-00002D000000}"/>
    <cellStyle name="Percent" xfId="8" builtinId="5"/>
    <cellStyle name="Percent 2" xfId="13" xr:uid="{00000000-0005-0000-0000-00002F000000}"/>
    <cellStyle name="Percent 3" xfId="45" xr:uid="{00000000-0005-0000-0000-000030000000}"/>
    <cellStyle name="Percent 3 2" xfId="46" xr:uid="{00000000-0005-0000-0000-000031000000}"/>
    <cellStyle name="Percent 4" xfId="47" xr:uid="{00000000-0005-0000-0000-000032000000}"/>
    <cellStyle name="Percent 5" xfId="48" xr:uid="{00000000-0005-0000-0000-000033000000}"/>
    <cellStyle name="Percent 6" xfId="49" xr:uid="{00000000-0005-0000-0000-000034000000}"/>
    <cellStyle name="PSChar" xfId="1" xr:uid="{00000000-0005-0000-0000-000035000000}"/>
    <cellStyle name="PSChar 10" xfId="50" xr:uid="{00000000-0005-0000-0000-000036000000}"/>
    <cellStyle name="PSChar 2" xfId="51" xr:uid="{00000000-0005-0000-0000-000037000000}"/>
    <cellStyle name="PSChar 3" xfId="52" xr:uid="{00000000-0005-0000-0000-000038000000}"/>
    <cellStyle name="PSChar 4" xfId="53" xr:uid="{00000000-0005-0000-0000-000039000000}"/>
    <cellStyle name="PSChar 5" xfId="54" xr:uid="{00000000-0005-0000-0000-00003A000000}"/>
    <cellStyle name="PSChar 6" xfId="55" xr:uid="{00000000-0005-0000-0000-00003B000000}"/>
    <cellStyle name="PSChar 7" xfId="56" xr:uid="{00000000-0005-0000-0000-00003C000000}"/>
    <cellStyle name="PSChar 7 2" xfId="57" xr:uid="{00000000-0005-0000-0000-00003D000000}"/>
    <cellStyle name="PSChar 8" xfId="58" xr:uid="{00000000-0005-0000-0000-00003E000000}"/>
    <cellStyle name="PSChar 8 2" xfId="59" xr:uid="{00000000-0005-0000-0000-00003F000000}"/>
    <cellStyle name="PSChar 9" xfId="60" xr:uid="{00000000-0005-0000-0000-000040000000}"/>
    <cellStyle name="PSChar 9 2" xfId="61" xr:uid="{00000000-0005-0000-0000-000041000000}"/>
    <cellStyle name="PSDate" xfId="2" xr:uid="{00000000-0005-0000-0000-000042000000}"/>
    <cellStyle name="PSDate 10" xfId="62" xr:uid="{00000000-0005-0000-0000-000043000000}"/>
    <cellStyle name="PSDate 2" xfId="63" xr:uid="{00000000-0005-0000-0000-000044000000}"/>
    <cellStyle name="PSDate 3" xfId="64" xr:uid="{00000000-0005-0000-0000-000045000000}"/>
    <cellStyle name="PSDate 4" xfId="65" xr:uid="{00000000-0005-0000-0000-000046000000}"/>
    <cellStyle name="PSDate 5" xfId="66" xr:uid="{00000000-0005-0000-0000-000047000000}"/>
    <cellStyle name="PSDate 6" xfId="67" xr:uid="{00000000-0005-0000-0000-000048000000}"/>
    <cellStyle name="PSDate 7" xfId="68" xr:uid="{00000000-0005-0000-0000-000049000000}"/>
    <cellStyle name="PSDate 7 2" xfId="69" xr:uid="{00000000-0005-0000-0000-00004A000000}"/>
    <cellStyle name="PSDate 8" xfId="70" xr:uid="{00000000-0005-0000-0000-00004B000000}"/>
    <cellStyle name="PSDate 8 2" xfId="71" xr:uid="{00000000-0005-0000-0000-00004C000000}"/>
    <cellStyle name="PSDate 9" xfId="72" xr:uid="{00000000-0005-0000-0000-00004D000000}"/>
    <cellStyle name="PSDate 9 2" xfId="73" xr:uid="{00000000-0005-0000-0000-00004E000000}"/>
    <cellStyle name="PSDec" xfId="3" xr:uid="{00000000-0005-0000-0000-00004F000000}"/>
    <cellStyle name="PSDec 10" xfId="74" xr:uid="{00000000-0005-0000-0000-000050000000}"/>
    <cellStyle name="PSDec 2" xfId="75" xr:uid="{00000000-0005-0000-0000-000051000000}"/>
    <cellStyle name="PSDec 3" xfId="76" xr:uid="{00000000-0005-0000-0000-000052000000}"/>
    <cellStyle name="PSDec 4" xfId="77" xr:uid="{00000000-0005-0000-0000-000053000000}"/>
    <cellStyle name="PSDec 5" xfId="78" xr:uid="{00000000-0005-0000-0000-000054000000}"/>
    <cellStyle name="PSDec 6" xfId="79" xr:uid="{00000000-0005-0000-0000-000055000000}"/>
    <cellStyle name="PSDec 7" xfId="80" xr:uid="{00000000-0005-0000-0000-000056000000}"/>
    <cellStyle name="PSDec 7 2" xfId="81" xr:uid="{00000000-0005-0000-0000-000057000000}"/>
    <cellStyle name="PSDec 8" xfId="82" xr:uid="{00000000-0005-0000-0000-000058000000}"/>
    <cellStyle name="PSDec 8 2" xfId="83" xr:uid="{00000000-0005-0000-0000-000059000000}"/>
    <cellStyle name="PSDec 9" xfId="84" xr:uid="{00000000-0005-0000-0000-00005A000000}"/>
    <cellStyle name="PSDec 9 2" xfId="85" xr:uid="{00000000-0005-0000-0000-00005B000000}"/>
    <cellStyle name="PSHeading" xfId="4" xr:uid="{00000000-0005-0000-0000-00005C000000}"/>
    <cellStyle name="PSHeading 10" xfId="86" xr:uid="{00000000-0005-0000-0000-00005D000000}"/>
    <cellStyle name="PSHeading 2" xfId="87" xr:uid="{00000000-0005-0000-0000-00005E000000}"/>
    <cellStyle name="PSHeading 2 2" xfId="88" xr:uid="{00000000-0005-0000-0000-00005F000000}"/>
    <cellStyle name="PSHeading 3" xfId="89" xr:uid="{00000000-0005-0000-0000-000060000000}"/>
    <cellStyle name="PSHeading 3 2" xfId="90" xr:uid="{00000000-0005-0000-0000-000061000000}"/>
    <cellStyle name="PSHeading 4" xfId="91" xr:uid="{00000000-0005-0000-0000-000062000000}"/>
    <cellStyle name="PSHeading 4 2" xfId="92" xr:uid="{00000000-0005-0000-0000-000063000000}"/>
    <cellStyle name="PSHeading 5" xfId="93" xr:uid="{00000000-0005-0000-0000-000064000000}"/>
    <cellStyle name="PSHeading 5 2" xfId="94" xr:uid="{00000000-0005-0000-0000-000065000000}"/>
    <cellStyle name="PSHeading 6" xfId="95" xr:uid="{00000000-0005-0000-0000-000066000000}"/>
    <cellStyle name="PSHeading 6 2" xfId="96" xr:uid="{00000000-0005-0000-0000-000067000000}"/>
    <cellStyle name="PSHeading 7" xfId="97" xr:uid="{00000000-0005-0000-0000-000068000000}"/>
    <cellStyle name="PSHeading 7 2" xfId="98" xr:uid="{00000000-0005-0000-0000-000069000000}"/>
    <cellStyle name="PSHeading 8" xfId="99" xr:uid="{00000000-0005-0000-0000-00006A000000}"/>
    <cellStyle name="PSHeading 8 2" xfId="100" xr:uid="{00000000-0005-0000-0000-00006B000000}"/>
    <cellStyle name="PSHeading 9" xfId="101" xr:uid="{00000000-0005-0000-0000-00006C000000}"/>
    <cellStyle name="PSInt" xfId="5" xr:uid="{00000000-0005-0000-0000-00006D000000}"/>
    <cellStyle name="PSInt 2" xfId="102" xr:uid="{00000000-0005-0000-0000-00006E000000}"/>
    <cellStyle name="PSInt 3" xfId="103" xr:uid="{00000000-0005-0000-0000-00006F000000}"/>
    <cellStyle name="PSInt 4" xfId="104" xr:uid="{00000000-0005-0000-0000-000070000000}"/>
    <cellStyle name="PSInt 5" xfId="105" xr:uid="{00000000-0005-0000-0000-000071000000}"/>
    <cellStyle name="PSInt 6" xfId="106" xr:uid="{00000000-0005-0000-0000-000072000000}"/>
    <cellStyle name="PSInt 6 2" xfId="107" xr:uid="{00000000-0005-0000-0000-000073000000}"/>
    <cellStyle name="PSInt 7" xfId="108" xr:uid="{00000000-0005-0000-0000-000074000000}"/>
    <cellStyle name="PSInt 7 2" xfId="109" xr:uid="{00000000-0005-0000-0000-000075000000}"/>
    <cellStyle name="PSInt 8" xfId="110" xr:uid="{00000000-0005-0000-0000-000076000000}"/>
    <cellStyle name="PSInt 8 2" xfId="111" xr:uid="{00000000-0005-0000-0000-000077000000}"/>
    <cellStyle name="PSInt 9" xfId="112" xr:uid="{00000000-0005-0000-0000-000078000000}"/>
    <cellStyle name="PSSpacer" xfId="6" xr:uid="{00000000-0005-0000-0000-000079000000}"/>
    <cellStyle name="PSSpacer 2" xfId="113" xr:uid="{00000000-0005-0000-0000-00007A000000}"/>
    <cellStyle name="PSSpacer 3" xfId="114" xr:uid="{00000000-0005-0000-0000-00007B000000}"/>
    <cellStyle name="PSSpacer 4" xfId="115" xr:uid="{00000000-0005-0000-0000-00007C000000}"/>
    <cellStyle name="PSSpacer 5" xfId="116" xr:uid="{00000000-0005-0000-0000-00007D000000}"/>
    <cellStyle name="PSSpacer 6" xfId="117" xr:uid="{00000000-0005-0000-0000-00007E000000}"/>
    <cellStyle name="PSSpacer 6 2" xfId="118" xr:uid="{00000000-0005-0000-0000-00007F000000}"/>
    <cellStyle name="PSSpacer 7" xfId="119" xr:uid="{00000000-0005-0000-0000-000080000000}"/>
    <cellStyle name="PSSpacer 7 2" xfId="120" xr:uid="{00000000-0005-0000-0000-000081000000}"/>
    <cellStyle name="PSSpacer 8" xfId="121" xr:uid="{00000000-0005-0000-0000-000082000000}"/>
    <cellStyle name="PSSpacer 8 2" xfId="122" xr:uid="{00000000-0005-0000-0000-000083000000}"/>
    <cellStyle name="PSSpacer 9" xfId="123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minionenergyo365-my.sharepoint.com/State/Filings%20General/2007%20Rate%20Case/Dec%202008%20Test%20Year/Live%20Rebuttal/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minionenergyo365-my.sharepoint.com/State/RooExcel/ROO2011-12/ROO-12-31-2011/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minionenergyo365-my.sharepoint.com/State/RooExcel/ROO2011-12/ROO-12-31-2011/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/>
          <cell r="J11" t="str">
            <v>Utah</v>
          </cell>
          <cell r="K11"/>
          <cell r="L11" t="str">
            <v>Utah</v>
          </cell>
          <cell r="M11"/>
          <cell r="N11" t="str">
            <v>Utah</v>
          </cell>
          <cell r="O11"/>
          <cell r="P11" t="str">
            <v>Utah</v>
          </cell>
          <cell r="Q11"/>
          <cell r="R11" t="str">
            <v>Utah</v>
          </cell>
          <cell r="S11"/>
          <cell r="T11" t="str">
            <v>Utah</v>
          </cell>
          <cell r="U11"/>
          <cell r="V11" t="str">
            <v>Utah</v>
          </cell>
          <cell r="W11"/>
          <cell r="X11" t="str">
            <v>Utah</v>
          </cell>
          <cell r="Y11"/>
          <cell r="Z11" t="str">
            <v>Utah</v>
          </cell>
          <cell r="AA11"/>
          <cell r="AC11" t="str">
            <v>Utah</v>
          </cell>
          <cell r="AD11"/>
          <cell r="AF11" t="str">
            <v>Utah</v>
          </cell>
          <cell r="AG11"/>
          <cell r="AI11">
            <v>2</v>
          </cell>
        </row>
        <row r="12">
          <cell r="H12">
            <v>41274</v>
          </cell>
          <cell r="I12"/>
          <cell r="J12">
            <v>41274</v>
          </cell>
          <cell r="K12"/>
          <cell r="L12">
            <v>41639</v>
          </cell>
          <cell r="M12"/>
          <cell r="N12">
            <v>41639</v>
          </cell>
          <cell r="O12"/>
          <cell r="P12">
            <v>42004</v>
          </cell>
          <cell r="Q12"/>
          <cell r="R12">
            <v>42004</v>
          </cell>
          <cell r="S12"/>
          <cell r="T12">
            <v>42004</v>
          </cell>
          <cell r="U12"/>
          <cell r="V12">
            <v>42004</v>
          </cell>
          <cell r="W12"/>
          <cell r="X12">
            <v>42004</v>
          </cell>
          <cell r="Y12"/>
          <cell r="Z12">
            <v>42004</v>
          </cell>
          <cell r="AA12"/>
          <cell r="AC12">
            <v>42004</v>
          </cell>
          <cell r="AD12"/>
          <cell r="AF12">
            <v>42004</v>
          </cell>
          <cell r="AG12"/>
          <cell r="AI12">
            <v>3</v>
          </cell>
        </row>
        <row r="13"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C13"/>
          <cell r="AD13"/>
          <cell r="AF13"/>
          <cell r="AG13"/>
          <cell r="AI13">
            <v>4</v>
          </cell>
        </row>
        <row r="14"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C14"/>
          <cell r="AD14"/>
          <cell r="AF14"/>
          <cell r="AG14"/>
          <cell r="AI14">
            <v>5</v>
          </cell>
        </row>
        <row r="15"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C15"/>
          <cell r="AD15"/>
          <cell r="AF15"/>
          <cell r="AG15"/>
          <cell r="AI15">
            <v>6</v>
          </cell>
        </row>
        <row r="16">
          <cell r="H16" t="str">
            <v>DEC 2012 Unadjusted Avg Results</v>
          </cell>
          <cell r="I16"/>
          <cell r="J16" t="str">
            <v>DEC 2012 Adjusted Avg Results</v>
          </cell>
          <cell r="K16"/>
          <cell r="L16" t="str">
            <v>DEC 2013 Adjusted Avg Results</v>
          </cell>
          <cell r="M16"/>
          <cell r="N16" t="str">
            <v>DEC 2013 Adjusted Y.E  Results</v>
          </cell>
          <cell r="O16"/>
          <cell r="P16" t="str">
            <v>DEC 2014 Adjusted Avg  Results</v>
          </cell>
          <cell r="Q16"/>
          <cell r="R16" t="str">
            <v>DEC 2014 Adjusted Y.E.  Results</v>
          </cell>
          <cell r="S16"/>
          <cell r="T16" t="str">
            <v>Division</v>
          </cell>
          <cell r="U16"/>
          <cell r="V16" t="str">
            <v>OCS</v>
          </cell>
          <cell r="W16"/>
          <cell r="X16" t="str">
            <v>UAE</v>
          </cell>
          <cell r="Y16"/>
          <cell r="Z16" t="str">
            <v>13-057-05 Model</v>
          </cell>
          <cell r="AA16"/>
          <cell r="AC16" t="str">
            <v>Filed DPR Study</v>
          </cell>
          <cell r="AD16"/>
          <cell r="AF16" t="str">
            <v>Settlement DPR Study</v>
          </cell>
          <cell r="AG16"/>
          <cell r="AI16">
            <v>7</v>
          </cell>
        </row>
        <row r="17"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C17"/>
          <cell r="AD17"/>
          <cell r="AF17"/>
          <cell r="AG17"/>
          <cell r="AI17">
            <v>8</v>
          </cell>
        </row>
        <row r="18"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C18"/>
          <cell r="AD18"/>
          <cell r="AF18"/>
          <cell r="AG18"/>
          <cell r="AI18">
            <v>9</v>
          </cell>
        </row>
        <row r="19">
          <cell r="H19">
            <v>0.10349999999999999</v>
          </cell>
          <cell r="I19"/>
          <cell r="J19">
            <v>0.10349999999999999</v>
          </cell>
          <cell r="K19"/>
          <cell r="L19">
            <v>0.10349999999999999</v>
          </cell>
          <cell r="M19"/>
          <cell r="N19">
            <v>0.10349999999999999</v>
          </cell>
          <cell r="O19"/>
          <cell r="P19">
            <v>0.10349999999999999</v>
          </cell>
          <cell r="Q19"/>
          <cell r="R19">
            <v>9.5000000000000001E-2</v>
          </cell>
          <cell r="S19"/>
          <cell r="T19">
            <v>9.8000000000000004E-2</v>
          </cell>
          <cell r="U19"/>
          <cell r="V19">
            <v>9.2999999999999999E-2</v>
          </cell>
          <cell r="W19"/>
          <cell r="X19">
            <v>0.10349999999999999</v>
          </cell>
          <cell r="Y19"/>
          <cell r="Z19">
            <v>9.8500000000000004E-2</v>
          </cell>
          <cell r="AA19"/>
          <cell r="AC19">
            <v>9.8500000000000004E-2</v>
          </cell>
          <cell r="AD19"/>
          <cell r="AF19">
            <v>9.8500000000000004E-2</v>
          </cell>
          <cell r="AG19"/>
          <cell r="AI19">
            <v>10</v>
          </cell>
        </row>
        <row r="20"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C20"/>
          <cell r="AD20"/>
          <cell r="AF20"/>
          <cell r="AG20"/>
          <cell r="AI20">
            <v>11</v>
          </cell>
        </row>
        <row r="21">
          <cell r="H21">
            <v>2.681</v>
          </cell>
          <cell r="I21"/>
          <cell r="J21">
            <v>2.681</v>
          </cell>
          <cell r="K21"/>
          <cell r="L21">
            <v>1.0149999999999999</v>
          </cell>
          <cell r="M21"/>
          <cell r="N21">
            <v>1.0149999999999999</v>
          </cell>
          <cell r="O21"/>
          <cell r="P21">
            <v>1.0149999999999999</v>
          </cell>
          <cell r="Q21"/>
          <cell r="R21">
            <v>1.0149999999999999</v>
          </cell>
          <cell r="S21"/>
          <cell r="T21">
            <v>0.18</v>
          </cell>
          <cell r="U21"/>
          <cell r="V21">
            <v>1.0149999999999999</v>
          </cell>
          <cell r="W21"/>
          <cell r="X21">
            <v>1.0149999999999999</v>
          </cell>
          <cell r="Y21"/>
          <cell r="Z21">
            <v>-1.1717103480690274</v>
          </cell>
          <cell r="AA21"/>
          <cell r="AC21">
            <v>-1.1717103480690274</v>
          </cell>
          <cell r="AD21"/>
          <cell r="AF21">
            <v>-1.1717103480690274</v>
          </cell>
          <cell r="AG21"/>
          <cell r="AI21">
            <v>12</v>
          </cell>
        </row>
        <row r="22">
          <cell r="H22">
            <v>2.3171463210467629E-3</v>
          </cell>
          <cell r="I22"/>
          <cell r="J22">
            <v>2.3171463210467629E-3</v>
          </cell>
          <cell r="K22"/>
          <cell r="L22">
            <v>2.3171463210467629E-3</v>
          </cell>
          <cell r="M22"/>
          <cell r="N22">
            <v>2.3171463210467629E-3</v>
          </cell>
          <cell r="O22"/>
          <cell r="P22">
            <v>2.3171463210467629E-3</v>
          </cell>
          <cell r="Q22"/>
          <cell r="R22">
            <v>2.3171463210467629E-3</v>
          </cell>
          <cell r="S22"/>
          <cell r="T22">
            <v>2.3171463210467629E-3</v>
          </cell>
          <cell r="U22"/>
          <cell r="V22">
            <v>2.3171463210467629E-3</v>
          </cell>
          <cell r="W22"/>
          <cell r="X22">
            <v>2.3171463210467629E-3</v>
          </cell>
          <cell r="Y22"/>
          <cell r="Z22">
            <v>2.3171463210467629E-3</v>
          </cell>
          <cell r="AA22"/>
          <cell r="AC22">
            <v>2.3171463210467629E-3</v>
          </cell>
          <cell r="AD22"/>
          <cell r="AF22">
            <v>2.3171463210467629E-3</v>
          </cell>
          <cell r="AG22"/>
          <cell r="AI22">
            <v>13</v>
          </cell>
        </row>
        <row r="23"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C23"/>
          <cell r="AD23"/>
          <cell r="AF23"/>
          <cell r="AG23"/>
          <cell r="AI23">
            <v>14</v>
          </cell>
        </row>
        <row r="24"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C24"/>
          <cell r="AD24"/>
          <cell r="AF24"/>
          <cell r="AG24"/>
          <cell r="AI24">
            <v>15</v>
          </cell>
        </row>
        <row r="25">
          <cell r="A25"/>
          <cell r="B25" t="str">
            <v>Adjustments</v>
          </cell>
          <cell r="C25" t="str">
            <v>Go To Adjustment</v>
          </cell>
          <cell r="D25"/>
          <cell r="E25"/>
          <cell r="F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C25"/>
          <cell r="AD25"/>
          <cell r="AF25"/>
          <cell r="AG25"/>
          <cell r="AI25">
            <v>16</v>
          </cell>
        </row>
        <row r="26">
          <cell r="A26"/>
          <cell r="B26"/>
          <cell r="C26"/>
          <cell r="D26"/>
          <cell r="E26"/>
          <cell r="F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C26"/>
          <cell r="AD26"/>
          <cell r="AF26"/>
          <cell r="AG26"/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/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/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/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/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/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/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/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/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/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/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/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/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/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/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/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/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/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/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/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/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/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/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/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/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/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/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/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/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/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/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/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/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/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/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/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/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/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/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/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/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/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/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/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/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/>
          <cell r="E71" t="str">
            <v>y</v>
          </cell>
          <cell r="F71" t="str">
            <v>Rate Base Settlement</v>
          </cell>
          <cell r="H71"/>
          <cell r="I71"/>
          <cell r="J71"/>
          <cell r="K71"/>
          <cell r="L71"/>
          <cell r="M71"/>
          <cell r="N71"/>
          <cell r="O71"/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/>
          <cell r="E72" t="str">
            <v>y</v>
          </cell>
          <cell r="F72" t="str">
            <v xml:space="preserve"> Settlement Adj</v>
          </cell>
          <cell r="H72"/>
          <cell r="I72"/>
          <cell r="J72"/>
          <cell r="K72"/>
          <cell r="L72"/>
          <cell r="M72"/>
          <cell r="N72"/>
          <cell r="O72"/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/>
          <cell r="E73" t="str">
            <v>y</v>
          </cell>
          <cell r="F73" t="str">
            <v>QC Employees Settlement</v>
          </cell>
          <cell r="H73"/>
          <cell r="I73"/>
          <cell r="J73"/>
          <cell r="K73"/>
          <cell r="L73"/>
          <cell r="M73"/>
          <cell r="N73"/>
          <cell r="O73"/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/>
          <cell r="E74" t="str">
            <v>y</v>
          </cell>
          <cell r="F74" t="str">
            <v>QGC Employees Settlement</v>
          </cell>
          <cell r="H74"/>
          <cell r="I74"/>
          <cell r="J74"/>
          <cell r="K74"/>
          <cell r="L74"/>
          <cell r="M74"/>
          <cell r="N74"/>
          <cell r="O74"/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/>
          <cell r="E75" t="str">
            <v>Y</v>
          </cell>
          <cell r="F75" t="str">
            <v>108 Product Adjustment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/>
          <cell r="E76"/>
          <cell r="F76" t="str">
            <v>Dist Gas Effective 2012</v>
          </cell>
          <cell r="H76" t="str">
            <v>Dist Gas Effective 2012</v>
          </cell>
          <cell r="I76"/>
          <cell r="J76" t="str">
            <v>Dist Gas Effective 2012</v>
          </cell>
          <cell r="K76"/>
          <cell r="L76" t="str">
            <v>Dist Gas Effective 2012</v>
          </cell>
          <cell r="M76"/>
          <cell r="N76" t="str">
            <v>Dist Gas Effective 2012</v>
          </cell>
          <cell r="O76"/>
          <cell r="P76" t="str">
            <v>Dist Gas Effective 2012</v>
          </cell>
          <cell r="Q76"/>
          <cell r="R76" t="str">
            <v>Dist Gas Effective 2012</v>
          </cell>
          <cell r="S76"/>
          <cell r="T76" t="str">
            <v>Dist Gas Effective 2012</v>
          </cell>
          <cell r="U76"/>
          <cell r="V76" t="str">
            <v>Dist Gas Effective 2012</v>
          </cell>
          <cell r="W76"/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/>
          <cell r="C77"/>
          <cell r="D77"/>
          <cell r="E77"/>
          <cell r="F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C77"/>
          <cell r="AD77"/>
          <cell r="AF77"/>
          <cell r="AG77"/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/>
          <cell r="E78"/>
          <cell r="F78" t="str">
            <v>UPDATE AVG CAP STR DEC 14</v>
          </cell>
          <cell r="H78" t="str">
            <v>AVG CAP STR DEC 12</v>
          </cell>
          <cell r="I78"/>
          <cell r="J78" t="str">
            <v>AVG CAP STR DEC 12</v>
          </cell>
          <cell r="K78"/>
          <cell r="L78" t="str">
            <v>AVG CAP STR DEC 13</v>
          </cell>
          <cell r="M78"/>
          <cell r="N78" t="str">
            <v>YE CAP STR DEC 13</v>
          </cell>
          <cell r="O78"/>
          <cell r="P78" t="str">
            <v>FILED AVG CAP STR DEC 14</v>
          </cell>
          <cell r="Q78"/>
          <cell r="R78" t="str">
            <v>UPDATE AVG CAP STR DEC 14</v>
          </cell>
          <cell r="S78"/>
          <cell r="T78" t="str">
            <v>UPDATE AVG CAP STR DEC 14</v>
          </cell>
          <cell r="U78"/>
          <cell r="V78" t="str">
            <v>FILED AVG CAP STR DEC 14</v>
          </cell>
          <cell r="W78"/>
          <cell r="X78" t="str">
            <v>FILED AVG CAP STR DEC 14</v>
          </cell>
          <cell r="Y78"/>
          <cell r="Z78" t="str">
            <v>UPDATE AVG CAP STR DEC 14</v>
          </cell>
          <cell r="AA78"/>
          <cell r="AC78" t="str">
            <v>UPDATE AVG CAP STR DEC 14</v>
          </cell>
          <cell r="AD78"/>
          <cell r="AF78" t="str">
            <v>UPDATE AVG CAP STR DEC 14</v>
          </cell>
          <cell r="AG78"/>
          <cell r="AI78">
            <v>69</v>
          </cell>
        </row>
        <row r="79">
          <cell r="A79">
            <v>53</v>
          </cell>
          <cell r="B79"/>
          <cell r="C79"/>
          <cell r="D79"/>
          <cell r="E79"/>
          <cell r="F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2">
          <cell r="C82"/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/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/>
          <cell r="AK9"/>
          <cell r="AL9"/>
          <cell r="AM9"/>
          <cell r="AN9"/>
          <cell r="AO9"/>
          <cell r="AP9"/>
        </row>
        <row r="10">
          <cell r="AJ10"/>
          <cell r="AK10"/>
          <cell r="AL10"/>
          <cell r="AM10"/>
          <cell r="AN10"/>
          <cell r="AO10"/>
          <cell r="AP10"/>
        </row>
        <row r="11">
          <cell r="AJ11"/>
          <cell r="AK11"/>
          <cell r="AL11"/>
          <cell r="AM11"/>
          <cell r="AN11"/>
          <cell r="AO11"/>
          <cell r="AP11"/>
        </row>
        <row r="12">
          <cell r="AJ12"/>
          <cell r="AK12"/>
          <cell r="AL12"/>
          <cell r="AM12"/>
          <cell r="AN12"/>
          <cell r="AO12"/>
          <cell r="AP12"/>
        </row>
        <row r="13">
          <cell r="AJ13"/>
          <cell r="AK13"/>
          <cell r="AL13"/>
          <cell r="AM13"/>
          <cell r="AN13"/>
          <cell r="AO13"/>
          <cell r="AP13"/>
        </row>
        <row r="14">
          <cell r="AJ14"/>
          <cell r="AK14"/>
          <cell r="AL14"/>
          <cell r="AM14"/>
          <cell r="AN14"/>
          <cell r="AO14"/>
          <cell r="AP14"/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/>
          <cell r="AK17"/>
          <cell r="AL17"/>
          <cell r="AM17"/>
          <cell r="AN17"/>
          <cell r="AO17"/>
          <cell r="AP17"/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/>
          <cell r="AN19"/>
          <cell r="AO19"/>
          <cell r="AP19"/>
        </row>
        <row r="20">
          <cell r="AM20"/>
          <cell r="AN20"/>
          <cell r="AO20"/>
          <cell r="AP20"/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/>
          <cell r="AK28"/>
          <cell r="AL28"/>
          <cell r="AM28"/>
          <cell r="AN28"/>
          <cell r="AO28"/>
          <cell r="AP28"/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/>
          <cell r="AN30"/>
          <cell r="AO30"/>
          <cell r="AP30"/>
        </row>
        <row r="31">
          <cell r="AM31"/>
          <cell r="AN31"/>
          <cell r="AO31"/>
          <cell r="AP31"/>
        </row>
        <row r="32">
          <cell r="AJ32"/>
          <cell r="AK32"/>
          <cell r="AL32"/>
          <cell r="AM32"/>
          <cell r="AN32"/>
          <cell r="AO32"/>
          <cell r="AP32"/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/>
          <cell r="AN36"/>
          <cell r="AO36"/>
          <cell r="AP36"/>
        </row>
        <row r="37">
          <cell r="AM37"/>
          <cell r="AN37"/>
          <cell r="AO37"/>
          <cell r="AP37"/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/>
          <cell r="AN41"/>
          <cell r="AO41"/>
          <cell r="AP41"/>
        </row>
        <row r="42">
          <cell r="AM42"/>
          <cell r="AN42"/>
          <cell r="AO42"/>
          <cell r="AP42"/>
        </row>
        <row r="43">
          <cell r="AJ43"/>
          <cell r="AK43"/>
          <cell r="AL43"/>
          <cell r="AM43"/>
          <cell r="AN43"/>
          <cell r="AO43"/>
          <cell r="AP43"/>
        </row>
        <row r="44">
          <cell r="AJ44"/>
          <cell r="AK44"/>
          <cell r="AL44"/>
          <cell r="AM44"/>
          <cell r="AN44"/>
          <cell r="AO44"/>
          <cell r="AP44"/>
        </row>
        <row r="45">
          <cell r="AJ45"/>
          <cell r="AK45"/>
          <cell r="AL45"/>
          <cell r="AM45"/>
          <cell r="AN45"/>
          <cell r="AO45"/>
          <cell r="AP45"/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/>
          <cell r="AK47"/>
          <cell r="AL47"/>
          <cell r="AM47"/>
          <cell r="AN47"/>
          <cell r="AO47"/>
          <cell r="AP47"/>
        </row>
        <row r="48">
          <cell r="AJ48"/>
          <cell r="AK48"/>
          <cell r="AL48"/>
          <cell r="AM48"/>
          <cell r="AN48"/>
          <cell r="AO48"/>
          <cell r="AP48"/>
        </row>
        <row r="49">
          <cell r="AJ49"/>
          <cell r="AK49"/>
          <cell r="AL49"/>
          <cell r="AM49"/>
          <cell r="AN49"/>
          <cell r="AO49"/>
          <cell r="AP49"/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/>
          <cell r="AK52"/>
          <cell r="AL52"/>
          <cell r="AM52"/>
          <cell r="AN52"/>
          <cell r="AO52"/>
          <cell r="AP52"/>
        </row>
        <row r="53">
          <cell r="AJ53"/>
          <cell r="AK53"/>
          <cell r="AL53"/>
          <cell r="AM53"/>
          <cell r="AN53"/>
          <cell r="AO53"/>
          <cell r="AP53"/>
        </row>
        <row r="54">
          <cell r="AJ54"/>
          <cell r="AK54"/>
          <cell r="AL54"/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/>
          <cell r="AN57"/>
          <cell r="AO57"/>
          <cell r="AP57"/>
        </row>
        <row r="58">
          <cell r="AM58"/>
          <cell r="AN58"/>
          <cell r="AO58"/>
          <cell r="AP58"/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/>
          <cell r="AN62"/>
          <cell r="AO62"/>
          <cell r="AP62"/>
        </row>
        <row r="63">
          <cell r="AM63"/>
          <cell r="AN63"/>
          <cell r="AO63"/>
          <cell r="AP63"/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/>
          <cell r="AN67"/>
          <cell r="AO67"/>
          <cell r="AP67"/>
        </row>
        <row r="68">
          <cell r="AM68"/>
          <cell r="AN68"/>
          <cell r="AO68"/>
          <cell r="AP68"/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/>
          <cell r="AN72"/>
          <cell r="AO72"/>
          <cell r="AP72"/>
        </row>
        <row r="73">
          <cell r="AM73"/>
          <cell r="AN73"/>
          <cell r="AO73"/>
          <cell r="AP73"/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/>
          <cell r="AN77"/>
          <cell r="AO77"/>
          <cell r="AP77"/>
        </row>
        <row r="78">
          <cell r="AM78"/>
          <cell r="AN78"/>
          <cell r="AO78"/>
          <cell r="AP78"/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/>
          <cell r="AN82"/>
          <cell r="AO82"/>
          <cell r="AP82"/>
        </row>
        <row r="83">
          <cell r="AM83"/>
          <cell r="AN83"/>
          <cell r="AO83"/>
          <cell r="AP83"/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/>
          <cell r="AK87"/>
          <cell r="AL87"/>
          <cell r="AM87"/>
          <cell r="AN87"/>
          <cell r="AO87"/>
          <cell r="AP87"/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/>
          <cell r="AN89"/>
          <cell r="AO89"/>
          <cell r="AP89"/>
        </row>
        <row r="90">
          <cell r="AJ90"/>
          <cell r="AK90"/>
          <cell r="AL90"/>
          <cell r="AM90"/>
          <cell r="AN90"/>
          <cell r="AO90"/>
          <cell r="AP90"/>
        </row>
        <row r="91">
          <cell r="AJ91"/>
          <cell r="AK91"/>
          <cell r="AL91"/>
          <cell r="AM91"/>
          <cell r="AN91"/>
          <cell r="AO91"/>
          <cell r="AP91"/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/>
          <cell r="AN95"/>
          <cell r="AO95"/>
          <cell r="AP95"/>
        </row>
        <row r="96">
          <cell r="AM96"/>
          <cell r="AN96"/>
          <cell r="AO96"/>
          <cell r="AP96"/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/>
          <cell r="AN101"/>
          <cell r="AO101"/>
          <cell r="AP101"/>
        </row>
        <row r="102">
          <cell r="AM102"/>
          <cell r="AN102"/>
          <cell r="AO102"/>
          <cell r="AP102"/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/>
          <cell r="AN107"/>
          <cell r="AO107"/>
          <cell r="AP107"/>
        </row>
        <row r="108">
          <cell r="AM108"/>
          <cell r="AN108"/>
          <cell r="AO108"/>
          <cell r="AP108"/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/>
          <cell r="AN113"/>
          <cell r="AO113"/>
          <cell r="AP113"/>
        </row>
        <row r="114">
          <cell r="AM114"/>
          <cell r="AN114"/>
          <cell r="AO114"/>
          <cell r="AP114"/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/>
          <cell r="AN118"/>
          <cell r="AO118"/>
          <cell r="AP118"/>
        </row>
        <row r="119">
          <cell r="AM119"/>
          <cell r="AN119"/>
          <cell r="AO119"/>
          <cell r="AP119"/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/>
          <cell r="AN124"/>
          <cell r="AO124"/>
          <cell r="AP124"/>
        </row>
        <row r="125">
          <cell r="AM125"/>
          <cell r="AN125"/>
          <cell r="AO125"/>
          <cell r="AP125"/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/>
          <cell r="AN130"/>
          <cell r="AO130"/>
          <cell r="AP130"/>
        </row>
        <row r="131">
          <cell r="AM131"/>
          <cell r="AN131"/>
          <cell r="AO131"/>
          <cell r="AP131"/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/>
          <cell r="AN136"/>
          <cell r="AO136"/>
          <cell r="AP136"/>
        </row>
        <row r="137">
          <cell r="AJ137">
            <v>0</v>
          </cell>
          <cell r="AK137">
            <v>0</v>
          </cell>
          <cell r="AL137">
            <v>0</v>
          </cell>
          <cell r="AM137"/>
          <cell r="AN137"/>
          <cell r="AO137"/>
          <cell r="AP137"/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/>
          <cell r="AN141"/>
          <cell r="AO141"/>
          <cell r="AP141"/>
        </row>
        <row r="142">
          <cell r="AM142"/>
          <cell r="AN142"/>
          <cell r="AO142"/>
          <cell r="AP142"/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/>
          <cell r="AN147"/>
          <cell r="AO147"/>
          <cell r="AP147"/>
        </row>
        <row r="148">
          <cell r="AM148"/>
          <cell r="AN148"/>
          <cell r="AO148"/>
          <cell r="AP148"/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/>
          <cell r="AN152"/>
          <cell r="AO152"/>
          <cell r="AP152"/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/>
          <cell r="AN154"/>
          <cell r="AO154"/>
          <cell r="AP154"/>
        </row>
        <row r="155">
          <cell r="AJ155"/>
          <cell r="AK155"/>
          <cell r="AL155"/>
          <cell r="AM155"/>
          <cell r="AN155"/>
          <cell r="AO155"/>
          <cell r="AP155"/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/>
        </row>
        <row r="161">
          <cell r="AM161"/>
          <cell r="AN161"/>
          <cell r="AO161"/>
          <cell r="AP161"/>
        </row>
        <row r="162">
          <cell r="AM162"/>
          <cell r="AN162"/>
          <cell r="AO162"/>
          <cell r="AP162"/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/>
          <cell r="AN165"/>
          <cell r="AO165"/>
          <cell r="AP165"/>
        </row>
        <row r="166">
          <cell r="AM166"/>
          <cell r="AN166"/>
          <cell r="AO166"/>
          <cell r="AP166"/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/>
          <cell r="AN172"/>
          <cell r="AO172"/>
          <cell r="AP172"/>
        </row>
        <row r="173">
          <cell r="AM173"/>
          <cell r="AN173"/>
          <cell r="AO173"/>
          <cell r="AP173"/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/>
          <cell r="AN179"/>
          <cell r="AO179"/>
          <cell r="AP179"/>
        </row>
        <row r="180">
          <cell r="AM180"/>
          <cell r="AN180"/>
          <cell r="AO180"/>
          <cell r="AP180"/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/>
          <cell r="AN186"/>
          <cell r="AO186"/>
          <cell r="AP186"/>
        </row>
        <row r="187">
          <cell r="AM187"/>
          <cell r="AN187"/>
          <cell r="AO187"/>
          <cell r="AP187"/>
        </row>
        <row r="188">
          <cell r="AJ188"/>
          <cell r="AK188"/>
          <cell r="AL188"/>
          <cell r="AM188"/>
          <cell r="AN188"/>
          <cell r="AO188"/>
          <cell r="AP188"/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/>
          <cell r="AK193"/>
          <cell r="AL193"/>
          <cell r="AM193"/>
          <cell r="AN193"/>
          <cell r="AO193"/>
          <cell r="AP193"/>
        </row>
        <row r="194">
          <cell r="AJ194"/>
          <cell r="AK194"/>
          <cell r="AL194"/>
          <cell r="AM194"/>
          <cell r="AN194"/>
          <cell r="AO194"/>
          <cell r="AP194"/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/>
          <cell r="AK196"/>
          <cell r="AL196"/>
          <cell r="AM196"/>
          <cell r="AN196"/>
          <cell r="AO196"/>
          <cell r="AP196"/>
        </row>
        <row r="197">
          <cell r="AJ197"/>
          <cell r="AK197"/>
          <cell r="AL197"/>
          <cell r="AM197"/>
          <cell r="AN197"/>
          <cell r="AO197"/>
          <cell r="AP197"/>
        </row>
        <row r="198">
          <cell r="AJ198"/>
          <cell r="AK198"/>
          <cell r="AL198"/>
          <cell r="AM198"/>
          <cell r="AN198"/>
          <cell r="AO198"/>
          <cell r="AP198"/>
        </row>
        <row r="199">
          <cell r="AJ199"/>
          <cell r="AK199"/>
          <cell r="AL199"/>
          <cell r="AM199"/>
          <cell r="AN199"/>
          <cell r="AO199"/>
          <cell r="AP199"/>
        </row>
        <row r="200">
          <cell r="AJ200"/>
          <cell r="AK200"/>
          <cell r="AL200"/>
          <cell r="AM200"/>
          <cell r="AN200"/>
          <cell r="AO200"/>
          <cell r="AP200"/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/>
          <cell r="AN204"/>
          <cell r="AO204"/>
          <cell r="AP204"/>
        </row>
        <row r="205">
          <cell r="AM205"/>
          <cell r="AN205"/>
          <cell r="AO205"/>
          <cell r="AP205"/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/>
          <cell r="AN208"/>
          <cell r="AO208"/>
          <cell r="AP208"/>
        </row>
        <row r="209">
          <cell r="AM209"/>
          <cell r="AN209"/>
          <cell r="AO209"/>
          <cell r="AP209"/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/>
          <cell r="AN212"/>
          <cell r="AO212"/>
          <cell r="AP212"/>
        </row>
        <row r="213">
          <cell r="AM213"/>
          <cell r="AN213"/>
          <cell r="AO213"/>
          <cell r="AP213"/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/>
          <cell r="AN219"/>
          <cell r="AO219"/>
          <cell r="AP219"/>
        </row>
        <row r="220">
          <cell r="AM220"/>
          <cell r="AN220"/>
          <cell r="AO220"/>
          <cell r="AP220"/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/>
          <cell r="AN226"/>
          <cell r="AO226"/>
          <cell r="AP226"/>
        </row>
        <row r="227">
          <cell r="AM227"/>
          <cell r="AN227"/>
          <cell r="AO227"/>
          <cell r="AP227"/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/>
          <cell r="AN231"/>
          <cell r="AO231"/>
          <cell r="AP231"/>
        </row>
        <row r="232">
          <cell r="AM232"/>
          <cell r="AN232"/>
          <cell r="AO232"/>
          <cell r="AP232"/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/>
          <cell r="AN236"/>
          <cell r="AO236"/>
          <cell r="AP236"/>
        </row>
        <row r="237">
          <cell r="AM237"/>
          <cell r="AN237"/>
          <cell r="AO237"/>
          <cell r="AP237"/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/>
          <cell r="AN240"/>
          <cell r="AO240"/>
          <cell r="AP240"/>
        </row>
        <row r="241">
          <cell r="AM241"/>
          <cell r="AN241"/>
          <cell r="AO241"/>
          <cell r="AP241"/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/>
          <cell r="AN247"/>
          <cell r="AO247"/>
          <cell r="AP247"/>
        </row>
        <row r="248">
          <cell r="AM248"/>
          <cell r="AN248"/>
          <cell r="AO248"/>
          <cell r="AP248"/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/>
          <cell r="AN254"/>
          <cell r="AO254"/>
          <cell r="AP254"/>
        </row>
        <row r="255">
          <cell r="AM255"/>
          <cell r="AN255"/>
          <cell r="AO255"/>
          <cell r="AP255"/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/>
          <cell r="AN261"/>
          <cell r="AO261"/>
          <cell r="AP261"/>
        </row>
        <row r="262">
          <cell r="AM262"/>
          <cell r="AN262"/>
          <cell r="AO262"/>
          <cell r="AP262"/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/>
          <cell r="AK265"/>
          <cell r="AL265"/>
          <cell r="AM265"/>
          <cell r="AN265"/>
          <cell r="AO265"/>
          <cell r="AP265"/>
        </row>
        <row r="266">
          <cell r="AJ266"/>
          <cell r="AK266"/>
          <cell r="AL266"/>
          <cell r="AM266"/>
          <cell r="AN266"/>
          <cell r="AO266"/>
          <cell r="AP266"/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/>
          <cell r="AK271"/>
          <cell r="AL271"/>
          <cell r="AM271"/>
          <cell r="AN271"/>
          <cell r="AO271"/>
          <cell r="AP271"/>
        </row>
        <row r="272">
          <cell r="AJ272"/>
          <cell r="AK272"/>
          <cell r="AL272"/>
          <cell r="AM272"/>
          <cell r="AN272"/>
          <cell r="AO272"/>
          <cell r="AP272"/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/>
          <cell r="AK274"/>
          <cell r="AL274"/>
          <cell r="AM274"/>
          <cell r="AN274"/>
          <cell r="AO274"/>
          <cell r="AP274"/>
        </row>
        <row r="275">
          <cell r="AJ275"/>
          <cell r="AK275"/>
          <cell r="AL275"/>
          <cell r="AM275"/>
          <cell r="AN275"/>
          <cell r="AO275"/>
          <cell r="AP275"/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/>
          <cell r="AK280"/>
          <cell r="AL280"/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/>
          <cell r="AK281"/>
          <cell r="AL281"/>
          <cell r="AM281"/>
          <cell r="AN281"/>
          <cell r="AO281"/>
          <cell r="AP281"/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/>
          <cell r="J6" t="str">
            <v>QGC Expense Dec 2014</v>
          </cell>
        </row>
        <row r="7">
          <cell r="F7"/>
          <cell r="G7"/>
          <cell r="H7"/>
          <cell r="J7"/>
        </row>
        <row r="8">
          <cell r="F8"/>
          <cell r="G8"/>
          <cell r="H8"/>
          <cell r="J8"/>
        </row>
        <row r="9">
          <cell r="F9"/>
          <cell r="G9"/>
          <cell r="H9"/>
          <cell r="J9" t="str">
            <v>Adjustment</v>
          </cell>
        </row>
        <row r="10">
          <cell r="F10"/>
          <cell r="G10"/>
          <cell r="H10"/>
          <cell r="J10"/>
        </row>
        <row r="11">
          <cell r="F11"/>
          <cell r="G11"/>
          <cell r="H11"/>
          <cell r="J11"/>
        </row>
        <row r="12">
          <cell r="F12"/>
          <cell r="G12"/>
          <cell r="H12"/>
          <cell r="J12"/>
        </row>
        <row r="13">
          <cell r="F13"/>
          <cell r="G13"/>
          <cell r="H13"/>
          <cell r="J13"/>
        </row>
        <row r="14">
          <cell r="F14"/>
          <cell r="G14"/>
          <cell r="H14"/>
          <cell r="J14"/>
        </row>
        <row r="15">
          <cell r="F15"/>
          <cell r="G15"/>
          <cell r="H15"/>
          <cell r="J15"/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/>
          <cell r="G19"/>
          <cell r="H19"/>
          <cell r="J19">
            <v>0</v>
          </cell>
        </row>
        <row r="20">
          <cell r="F20"/>
          <cell r="G20"/>
          <cell r="H20"/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/>
          <cell r="G24"/>
          <cell r="H24"/>
          <cell r="J24"/>
        </row>
        <row r="25">
          <cell r="F25"/>
          <cell r="G25"/>
          <cell r="H25"/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/>
          <cell r="G29"/>
          <cell r="H29"/>
          <cell r="J29">
            <v>0</v>
          </cell>
        </row>
        <row r="30">
          <cell r="F30"/>
          <cell r="G30"/>
          <cell r="H30"/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/>
          <cell r="G32"/>
          <cell r="H32"/>
          <cell r="J32">
            <v>0</v>
          </cell>
        </row>
        <row r="33">
          <cell r="F33"/>
          <cell r="G33"/>
          <cell r="H33"/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/>
          <cell r="G36"/>
          <cell r="H36"/>
          <cell r="J36">
            <v>0</v>
          </cell>
        </row>
        <row r="37">
          <cell r="F37"/>
          <cell r="G37"/>
          <cell r="H37"/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/>
          <cell r="G41"/>
          <cell r="H41"/>
          <cell r="J41">
            <v>0</v>
          </cell>
        </row>
        <row r="42">
          <cell r="F42"/>
          <cell r="G42"/>
          <cell r="H42"/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/>
          <cell r="G46"/>
          <cell r="H46"/>
          <cell r="J46">
            <v>0</v>
          </cell>
        </row>
        <row r="47">
          <cell r="F47"/>
          <cell r="G47"/>
          <cell r="H47"/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/>
          <cell r="G51"/>
          <cell r="H51"/>
          <cell r="J51">
            <v>0</v>
          </cell>
        </row>
        <row r="52">
          <cell r="F52"/>
          <cell r="G52"/>
          <cell r="H52"/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/>
          <cell r="G56"/>
          <cell r="H56"/>
          <cell r="J56">
            <v>0</v>
          </cell>
        </row>
        <row r="57">
          <cell r="F57"/>
          <cell r="G57"/>
          <cell r="H57"/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/>
          <cell r="G61"/>
          <cell r="H61"/>
          <cell r="J61">
            <v>0</v>
          </cell>
        </row>
        <row r="62">
          <cell r="F62"/>
          <cell r="G62"/>
          <cell r="H62"/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/>
          <cell r="G66"/>
          <cell r="H66"/>
          <cell r="J66">
            <v>0</v>
          </cell>
        </row>
        <row r="67">
          <cell r="F67"/>
          <cell r="G67"/>
          <cell r="H67"/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/>
          <cell r="G71"/>
          <cell r="H71"/>
          <cell r="J71">
            <v>0</v>
          </cell>
        </row>
        <row r="72">
          <cell r="F72"/>
          <cell r="G72"/>
          <cell r="H72"/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/>
          <cell r="G76"/>
          <cell r="H76"/>
          <cell r="J76">
            <v>0</v>
          </cell>
        </row>
        <row r="77">
          <cell r="F77"/>
          <cell r="G77"/>
          <cell r="H77"/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/>
          <cell r="G81"/>
          <cell r="H81"/>
          <cell r="J81">
            <v>0</v>
          </cell>
        </row>
        <row r="82">
          <cell r="F82"/>
          <cell r="G82"/>
          <cell r="H82"/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/>
          <cell r="G86"/>
          <cell r="H86"/>
          <cell r="J86">
            <v>0</v>
          </cell>
        </row>
        <row r="87">
          <cell r="F87"/>
          <cell r="G87"/>
          <cell r="H87"/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/>
          <cell r="G91"/>
          <cell r="H91"/>
          <cell r="J91">
            <v>0</v>
          </cell>
        </row>
        <row r="92">
          <cell r="F92"/>
          <cell r="G92"/>
          <cell r="H92"/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/>
          <cell r="G96"/>
          <cell r="H96"/>
          <cell r="J96">
            <v>0</v>
          </cell>
        </row>
        <row r="97">
          <cell r="F97"/>
          <cell r="G97"/>
          <cell r="H97"/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/>
          <cell r="G101"/>
          <cell r="H101"/>
          <cell r="J101">
            <v>0</v>
          </cell>
        </row>
        <row r="102">
          <cell r="F102"/>
          <cell r="G102"/>
          <cell r="H102"/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/>
          <cell r="G106"/>
          <cell r="H106"/>
          <cell r="J106">
            <v>0</v>
          </cell>
        </row>
        <row r="107">
          <cell r="F107"/>
          <cell r="G107"/>
          <cell r="H107"/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/>
          <cell r="G111"/>
          <cell r="H111"/>
          <cell r="J111">
            <v>0</v>
          </cell>
        </row>
        <row r="112">
          <cell r="F112"/>
          <cell r="G112"/>
          <cell r="H112"/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/>
          <cell r="G116"/>
          <cell r="H116"/>
          <cell r="J116"/>
        </row>
        <row r="117">
          <cell r="F117"/>
          <cell r="G117"/>
          <cell r="H117"/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/>
          <cell r="G121"/>
          <cell r="H121"/>
          <cell r="J121">
            <v>0</v>
          </cell>
        </row>
        <row r="122">
          <cell r="F122"/>
          <cell r="G122"/>
          <cell r="H122"/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/>
          <cell r="G129"/>
          <cell r="H129"/>
          <cell r="J129">
            <v>0</v>
          </cell>
        </row>
        <row r="130">
          <cell r="F130"/>
          <cell r="G130"/>
          <cell r="H130"/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/>
          <cell r="G133"/>
          <cell r="H133"/>
          <cell r="J133">
            <v>0</v>
          </cell>
        </row>
        <row r="134">
          <cell r="F134"/>
          <cell r="G134"/>
          <cell r="H134"/>
          <cell r="J134"/>
        </row>
        <row r="135">
          <cell r="F135"/>
          <cell r="G135"/>
          <cell r="H135"/>
          <cell r="J135"/>
        </row>
        <row r="136">
          <cell r="F136"/>
          <cell r="G136"/>
          <cell r="H136"/>
          <cell r="J136"/>
        </row>
        <row r="137">
          <cell r="F137"/>
          <cell r="G137"/>
          <cell r="H137"/>
          <cell r="J137"/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/>
          <cell r="G140"/>
          <cell r="H140"/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/>
          <cell r="G142"/>
          <cell r="H142"/>
          <cell r="J142"/>
        </row>
        <row r="143">
          <cell r="F143"/>
          <cell r="G143"/>
          <cell r="H143"/>
          <cell r="J143"/>
        </row>
        <row r="144">
          <cell r="F144"/>
          <cell r="G144"/>
          <cell r="H144"/>
          <cell r="J144"/>
        </row>
        <row r="145">
          <cell r="F145"/>
          <cell r="G145"/>
          <cell r="H145"/>
          <cell r="J145"/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/>
          <cell r="G149"/>
          <cell r="H149"/>
          <cell r="J149"/>
        </row>
        <row r="150">
          <cell r="F150"/>
          <cell r="G150"/>
          <cell r="H150"/>
          <cell r="J150"/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/>
          <cell r="G154"/>
          <cell r="H154"/>
          <cell r="J154"/>
        </row>
        <row r="155">
          <cell r="F155"/>
          <cell r="G155"/>
          <cell r="H155"/>
          <cell r="J155"/>
        </row>
        <row r="156">
          <cell r="F156">
            <v>0</v>
          </cell>
          <cell r="G156">
            <v>0</v>
          </cell>
          <cell r="H156">
            <v>0</v>
          </cell>
          <cell r="J156"/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/>
          <cell r="G159"/>
          <cell r="H159"/>
          <cell r="J159"/>
        </row>
        <row r="160">
          <cell r="F160"/>
          <cell r="G160"/>
          <cell r="H160"/>
          <cell r="J160"/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/>
          <cell r="G164"/>
          <cell r="H164"/>
          <cell r="J164"/>
        </row>
        <row r="165">
          <cell r="F165"/>
          <cell r="G165"/>
          <cell r="H165"/>
          <cell r="J165"/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/>
          <cell r="G169"/>
          <cell r="H169"/>
          <cell r="J169"/>
        </row>
        <row r="170">
          <cell r="F170"/>
          <cell r="G170"/>
          <cell r="H170"/>
          <cell r="J170"/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/>
          <cell r="G174"/>
          <cell r="H174"/>
          <cell r="J174"/>
        </row>
        <row r="175">
          <cell r="F175"/>
          <cell r="G175"/>
          <cell r="H175"/>
          <cell r="J175"/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/>
          <cell r="G179"/>
          <cell r="H179"/>
          <cell r="J179"/>
        </row>
        <row r="180">
          <cell r="F180"/>
          <cell r="G180"/>
          <cell r="H180"/>
          <cell r="J180"/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/>
          <cell r="G184"/>
          <cell r="H184"/>
          <cell r="J184"/>
        </row>
        <row r="185">
          <cell r="F185"/>
          <cell r="G185"/>
          <cell r="H185"/>
          <cell r="J185"/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/>
          <cell r="G189"/>
          <cell r="H189"/>
          <cell r="J189"/>
        </row>
        <row r="190">
          <cell r="F190"/>
          <cell r="G190"/>
          <cell r="H190"/>
          <cell r="J190"/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/>
          <cell r="G194"/>
          <cell r="H194"/>
          <cell r="J194"/>
        </row>
        <row r="195">
          <cell r="F195"/>
          <cell r="G195"/>
          <cell r="H195"/>
          <cell r="J195"/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/>
          <cell r="G199"/>
          <cell r="H199"/>
          <cell r="J199"/>
        </row>
        <row r="200">
          <cell r="F200"/>
          <cell r="G200"/>
          <cell r="H200"/>
          <cell r="J200"/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/>
          <cell r="G204"/>
          <cell r="H204"/>
          <cell r="J204"/>
        </row>
        <row r="205">
          <cell r="F205"/>
          <cell r="G205"/>
          <cell r="H205"/>
          <cell r="J205"/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/>
          <cell r="G209"/>
          <cell r="H209"/>
          <cell r="J209"/>
        </row>
        <row r="210">
          <cell r="F210"/>
          <cell r="G210"/>
          <cell r="H210"/>
          <cell r="J210"/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/>
          <cell r="G214"/>
          <cell r="H214"/>
          <cell r="J214"/>
        </row>
        <row r="215">
          <cell r="F215"/>
          <cell r="G215"/>
          <cell r="H215"/>
          <cell r="J215"/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/>
          <cell r="G219"/>
          <cell r="H219"/>
          <cell r="J219"/>
        </row>
        <row r="220">
          <cell r="F220"/>
          <cell r="G220"/>
          <cell r="H220"/>
          <cell r="J220"/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/>
          <cell r="G224"/>
          <cell r="H224"/>
          <cell r="J224"/>
        </row>
        <row r="225">
          <cell r="F225"/>
          <cell r="G225"/>
          <cell r="H225"/>
          <cell r="J225"/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/>
          <cell r="G229"/>
          <cell r="H229"/>
          <cell r="J229"/>
        </row>
        <row r="230">
          <cell r="F230"/>
          <cell r="G230"/>
          <cell r="H230"/>
          <cell r="J230"/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/>
          <cell r="G234"/>
          <cell r="H234"/>
          <cell r="J234"/>
        </row>
        <row r="235">
          <cell r="F235"/>
          <cell r="G235"/>
          <cell r="H235"/>
          <cell r="J235"/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/>
          <cell r="G239"/>
          <cell r="H239"/>
          <cell r="J239"/>
        </row>
        <row r="240">
          <cell r="F240"/>
          <cell r="G240"/>
          <cell r="H240"/>
          <cell r="J240"/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/>
          <cell r="G243"/>
          <cell r="H243"/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/>
          <cell r="G245"/>
          <cell r="H245"/>
          <cell r="J245"/>
        </row>
        <row r="246">
          <cell r="F246"/>
          <cell r="G246"/>
          <cell r="H246"/>
          <cell r="J246"/>
        </row>
        <row r="247">
          <cell r="F247"/>
          <cell r="G247"/>
          <cell r="H247"/>
          <cell r="J247"/>
        </row>
        <row r="248">
          <cell r="F248"/>
          <cell r="G248"/>
          <cell r="H248"/>
          <cell r="J248"/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/>
          <cell r="G252"/>
          <cell r="H252"/>
          <cell r="J252">
            <v>0</v>
          </cell>
        </row>
        <row r="253">
          <cell r="F253"/>
          <cell r="G253"/>
          <cell r="H253"/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/>
          <cell r="G257"/>
          <cell r="H257"/>
          <cell r="J257"/>
        </row>
        <row r="258">
          <cell r="F258"/>
          <cell r="G258"/>
          <cell r="H258"/>
          <cell r="J258"/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/>
          <cell r="G262"/>
          <cell r="H262"/>
          <cell r="J262"/>
        </row>
        <row r="263">
          <cell r="F263"/>
          <cell r="G263"/>
          <cell r="H263"/>
          <cell r="J263"/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/>
          <cell r="G267"/>
          <cell r="H267"/>
          <cell r="J267"/>
        </row>
        <row r="268">
          <cell r="F268"/>
          <cell r="G268"/>
          <cell r="H268"/>
          <cell r="J268"/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/>
          <cell r="G272"/>
          <cell r="H272"/>
          <cell r="J272">
            <v>0</v>
          </cell>
        </row>
        <row r="273">
          <cell r="F273"/>
          <cell r="G273"/>
          <cell r="H273"/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/>
          <cell r="G277"/>
          <cell r="H277"/>
          <cell r="J277"/>
        </row>
        <row r="278">
          <cell r="F278"/>
          <cell r="G278"/>
          <cell r="H278"/>
          <cell r="J278"/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/>
          <cell r="G282"/>
          <cell r="H282"/>
          <cell r="J282"/>
        </row>
        <row r="283">
          <cell r="F283"/>
          <cell r="G283"/>
          <cell r="H283"/>
          <cell r="J283"/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/>
          <cell r="G287"/>
          <cell r="H287"/>
          <cell r="J287"/>
        </row>
        <row r="288">
          <cell r="F288"/>
          <cell r="G288"/>
          <cell r="H288"/>
          <cell r="J288"/>
        </row>
        <row r="289">
          <cell r="F289"/>
          <cell r="G289"/>
          <cell r="H289"/>
          <cell r="J289"/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/>
          <cell r="G293"/>
          <cell r="H293"/>
          <cell r="J293"/>
        </row>
        <row r="294">
          <cell r="F294"/>
          <cell r="G294"/>
          <cell r="H294"/>
          <cell r="J294"/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/>
          <cell r="G297"/>
          <cell r="H297"/>
          <cell r="J297"/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/>
          <cell r="G299"/>
          <cell r="H299"/>
          <cell r="J299"/>
        </row>
        <row r="300">
          <cell r="F300"/>
          <cell r="G300"/>
          <cell r="H300"/>
          <cell r="J300"/>
        </row>
        <row r="301">
          <cell r="F301"/>
          <cell r="G301"/>
          <cell r="H301"/>
          <cell r="J301"/>
        </row>
        <row r="302">
          <cell r="F302"/>
          <cell r="G302"/>
          <cell r="H302"/>
          <cell r="J302"/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/>
          <cell r="G306"/>
          <cell r="H306"/>
          <cell r="J306"/>
        </row>
        <row r="307">
          <cell r="F307"/>
          <cell r="G307"/>
          <cell r="H307"/>
          <cell r="J307"/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/>
          <cell r="G311"/>
          <cell r="H311"/>
          <cell r="J311"/>
        </row>
        <row r="312">
          <cell r="F312"/>
          <cell r="G312"/>
          <cell r="H312"/>
          <cell r="J312"/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/>
          <cell r="G316"/>
          <cell r="H316"/>
          <cell r="J316"/>
        </row>
        <row r="317">
          <cell r="F317"/>
          <cell r="G317"/>
          <cell r="H317"/>
          <cell r="J317"/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/>
          <cell r="G321"/>
          <cell r="H321"/>
          <cell r="J321"/>
        </row>
        <row r="322">
          <cell r="F322"/>
          <cell r="G322"/>
          <cell r="H322"/>
          <cell r="J322"/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/>
          <cell r="G325"/>
          <cell r="H325"/>
          <cell r="J325"/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/>
          <cell r="G327"/>
          <cell r="H327"/>
          <cell r="J327"/>
        </row>
        <row r="328">
          <cell r="F328"/>
          <cell r="G328"/>
          <cell r="H328"/>
          <cell r="J328"/>
        </row>
        <row r="329">
          <cell r="F329"/>
          <cell r="G329"/>
          <cell r="H329"/>
          <cell r="J329"/>
        </row>
        <row r="330">
          <cell r="F330"/>
          <cell r="G330"/>
          <cell r="H330"/>
          <cell r="J330"/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/>
          <cell r="G334"/>
          <cell r="H334"/>
          <cell r="J334"/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/>
          <cell r="G338"/>
          <cell r="H338"/>
          <cell r="J338"/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/>
          <cell r="G342"/>
          <cell r="H342"/>
          <cell r="J342"/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/>
          <cell r="G346"/>
          <cell r="H346"/>
          <cell r="J346"/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/>
          <cell r="G350"/>
          <cell r="H350"/>
          <cell r="J350"/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/>
          <cell r="G354"/>
          <cell r="H354"/>
          <cell r="J354"/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/>
          <cell r="G358"/>
          <cell r="H358"/>
          <cell r="J358"/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/>
          <cell r="G362"/>
          <cell r="H362"/>
          <cell r="J362"/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/>
          <cell r="G366"/>
          <cell r="H366"/>
          <cell r="J366"/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/>
          <cell r="G370"/>
          <cell r="H370"/>
          <cell r="J370"/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/>
          <cell r="G374"/>
          <cell r="H374"/>
          <cell r="J374"/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/>
          <cell r="G378"/>
          <cell r="H378"/>
          <cell r="J378"/>
        </row>
        <row r="379">
          <cell r="F379"/>
          <cell r="G379"/>
          <cell r="H379"/>
          <cell r="J379"/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/>
          <cell r="G384"/>
          <cell r="H384"/>
          <cell r="J384"/>
        </row>
        <row r="385">
          <cell r="F385"/>
          <cell r="G385"/>
          <cell r="H385"/>
          <cell r="J385"/>
        </row>
        <row r="386">
          <cell r="F386"/>
          <cell r="G386"/>
          <cell r="H386"/>
          <cell r="J386"/>
        </row>
        <row r="387">
          <cell r="F387"/>
          <cell r="G387"/>
          <cell r="H387"/>
          <cell r="J387"/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/>
          <cell r="G393">
            <v>48850784.704817034</v>
          </cell>
          <cell r="H393">
            <v>53903714.677990109</v>
          </cell>
          <cell r="J393"/>
        </row>
        <row r="394">
          <cell r="F394"/>
          <cell r="G394"/>
          <cell r="H394"/>
          <cell r="J394"/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/>
          <cell r="G400"/>
          <cell r="H400"/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/>
          <cell r="G402"/>
          <cell r="H402"/>
          <cell r="J402"/>
        </row>
        <row r="403">
          <cell r="F403"/>
          <cell r="G403"/>
          <cell r="H403"/>
          <cell r="J403"/>
        </row>
        <row r="404">
          <cell r="F404"/>
          <cell r="G404"/>
          <cell r="H404"/>
          <cell r="J404"/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/>
          <cell r="G410"/>
          <cell r="H410"/>
          <cell r="J410"/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/>
          <cell r="G412"/>
          <cell r="H412"/>
          <cell r="J412"/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/>
          <cell r="G414"/>
          <cell r="H414"/>
          <cell r="J414"/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/>
          <cell r="G416"/>
          <cell r="H416"/>
          <cell r="J416"/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/>
          <cell r="G418"/>
          <cell r="H418"/>
          <cell r="J418"/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/>
          <cell r="G420"/>
          <cell r="H420"/>
          <cell r="J420"/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/>
          <cell r="G422"/>
          <cell r="H422"/>
          <cell r="J422"/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/>
          <cell r="G424"/>
          <cell r="H424"/>
          <cell r="J424"/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/>
          <cell r="G426"/>
          <cell r="H426"/>
          <cell r="J426"/>
        </row>
        <row r="427">
          <cell r="F427"/>
          <cell r="G427"/>
          <cell r="H427"/>
          <cell r="J427"/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/>
          <cell r="G429"/>
          <cell r="H429"/>
          <cell r="J429"/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/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/>
          <cell r="F8"/>
          <cell r="G8"/>
          <cell r="H8"/>
        </row>
        <row r="9">
          <cell r="E9"/>
          <cell r="F9"/>
          <cell r="G9"/>
          <cell r="H9"/>
        </row>
        <row r="10">
          <cell r="E10"/>
          <cell r="F10"/>
          <cell r="G10"/>
          <cell r="H10"/>
        </row>
        <row r="11">
          <cell r="E11"/>
          <cell r="F11"/>
          <cell r="G11"/>
          <cell r="H11"/>
        </row>
        <row r="12">
          <cell r="E12">
            <v>-36354847</v>
          </cell>
          <cell r="F12"/>
          <cell r="G12"/>
          <cell r="H12">
            <v>0</v>
          </cell>
        </row>
        <row r="13">
          <cell r="E13">
            <v>-266935.02</v>
          </cell>
          <cell r="F13"/>
          <cell r="G13"/>
          <cell r="H13">
            <v>0</v>
          </cell>
        </row>
        <row r="14">
          <cell r="E14">
            <v>-36621782.020000003</v>
          </cell>
          <cell r="F14"/>
          <cell r="G14"/>
          <cell r="H14">
            <v>0</v>
          </cell>
        </row>
        <row r="17">
          <cell r="E17"/>
          <cell r="F17"/>
          <cell r="G17"/>
          <cell r="H17"/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/>
          <cell r="F23">
            <v>6.0000000000000001E-3</v>
          </cell>
          <cell r="G23">
            <v>0.01</v>
          </cell>
          <cell r="H23"/>
        </row>
        <row r="27">
          <cell r="E27"/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/>
          <cell r="G4" t="str">
            <v>Pipeline Integrity 2014</v>
          </cell>
        </row>
        <row r="5">
          <cell r="D5"/>
          <cell r="F5"/>
        </row>
        <row r="6">
          <cell r="D6"/>
          <cell r="F6"/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/>
          <cell r="E10"/>
          <cell r="G10"/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/>
          <cell r="E13"/>
          <cell r="G13"/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/>
          <cell r="E17"/>
          <cell r="G17"/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/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/>
          <cell r="D11"/>
          <cell r="E11"/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/>
          <cell r="E26"/>
        </row>
        <row r="27">
          <cell r="C27" t="str">
            <v>IT is a function of CWC</v>
          </cell>
          <cell r="D27"/>
          <cell r="E27"/>
        </row>
        <row r="28">
          <cell r="C28"/>
          <cell r="D28"/>
          <cell r="E28"/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/>
          <cell r="D31"/>
          <cell r="E31"/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>
            <v>24876734.693945248</v>
          </cell>
          <cell r="D38"/>
          <cell r="E38"/>
        </row>
        <row r="39">
          <cell r="C39">
            <v>4499188.2029978484</v>
          </cell>
          <cell r="D39"/>
          <cell r="E39"/>
        </row>
        <row r="40">
          <cell r="C40"/>
          <cell r="D40"/>
          <cell r="E40"/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/>
          <cell r="D44"/>
          <cell r="E44"/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/>
          <cell r="D48"/>
          <cell r="E48"/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/>
          <cell r="D52"/>
          <cell r="E52"/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/>
          <cell r="D60"/>
          <cell r="E60"/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/>
          <cell r="D64"/>
          <cell r="E64"/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/>
          <cell r="D68"/>
          <cell r="E68"/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/>
          <cell r="D72"/>
          <cell r="E72"/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/>
        </row>
        <row r="9">
          <cell r="D9"/>
          <cell r="E9"/>
          <cell r="F9"/>
          <cell r="G9"/>
        </row>
        <row r="10">
          <cell r="D10"/>
          <cell r="E10"/>
          <cell r="F10"/>
        </row>
        <row r="11">
          <cell r="D11">
            <v>1130000</v>
          </cell>
          <cell r="E11"/>
          <cell r="F11"/>
        </row>
        <row r="12">
          <cell r="D12">
            <v>0</v>
          </cell>
          <cell r="E12">
            <v>0</v>
          </cell>
          <cell r="F12"/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/>
          <cell r="E16">
            <v>337091.85</v>
          </cell>
          <cell r="F16">
            <v>337091.85</v>
          </cell>
        </row>
        <row r="17">
          <cell r="D17"/>
          <cell r="E17"/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/>
          <cell r="E20"/>
          <cell r="F20"/>
        </row>
        <row r="21">
          <cell r="D21"/>
          <cell r="E21"/>
          <cell r="F21"/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/>
          <cell r="E25"/>
          <cell r="F25"/>
        </row>
        <row r="26">
          <cell r="D26"/>
          <cell r="E26"/>
          <cell r="F26"/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/>
        </row>
        <row r="32">
          <cell r="D32"/>
          <cell r="E32"/>
          <cell r="F32"/>
          <cell r="G32"/>
        </row>
        <row r="33">
          <cell r="D33"/>
          <cell r="E33"/>
          <cell r="F33"/>
          <cell r="G33"/>
        </row>
        <row r="34">
          <cell r="D34"/>
          <cell r="E34"/>
          <cell r="F34"/>
          <cell r="G34"/>
        </row>
      </sheetData>
      <sheetData sheetId="25">
        <row r="6">
          <cell r="G6"/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/>
        </row>
        <row r="7">
          <cell r="G7"/>
          <cell r="H7"/>
          <cell r="I7"/>
          <cell r="J7"/>
          <cell r="K7"/>
          <cell r="L7"/>
        </row>
        <row r="8">
          <cell r="G8"/>
          <cell r="H8"/>
          <cell r="I8"/>
          <cell r="J8"/>
          <cell r="K8"/>
          <cell r="L8"/>
        </row>
        <row r="9">
          <cell r="G9"/>
          <cell r="H9"/>
          <cell r="I9"/>
          <cell r="J9">
            <v>1.2E-2</v>
          </cell>
          <cell r="K9">
            <v>0.02</v>
          </cell>
          <cell r="L9"/>
        </row>
        <row r="10">
          <cell r="G10"/>
          <cell r="H10"/>
          <cell r="I10"/>
          <cell r="J10"/>
          <cell r="K10"/>
          <cell r="L10"/>
        </row>
        <row r="11">
          <cell r="G11"/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/>
        </row>
        <row r="12">
          <cell r="G12"/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/>
        </row>
        <row r="13">
          <cell r="G13"/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/>
        </row>
        <row r="14">
          <cell r="G14"/>
          <cell r="H14"/>
          <cell r="I14"/>
          <cell r="J14"/>
          <cell r="K14"/>
          <cell r="L14"/>
        </row>
        <row r="15">
          <cell r="G15"/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/>
        </row>
        <row r="16">
          <cell r="G16"/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/>
        </row>
        <row r="17">
          <cell r="G17"/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/>
        </row>
        <row r="18">
          <cell r="G18"/>
          <cell r="H18"/>
          <cell r="I18"/>
          <cell r="J18"/>
          <cell r="K18"/>
          <cell r="L18"/>
        </row>
        <row r="20">
          <cell r="H20"/>
          <cell r="I20"/>
          <cell r="J20"/>
          <cell r="K20"/>
        </row>
        <row r="23">
          <cell r="J23"/>
          <cell r="K23"/>
        </row>
        <row r="25">
          <cell r="H25"/>
          <cell r="I25"/>
          <cell r="J25"/>
          <cell r="K25"/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/>
        </row>
        <row r="11">
          <cell r="C11"/>
          <cell r="D11"/>
          <cell r="E11"/>
          <cell r="F11"/>
        </row>
        <row r="13">
          <cell r="C13"/>
          <cell r="D13"/>
          <cell r="E13"/>
          <cell r="F13"/>
        </row>
        <row r="14">
          <cell r="C14"/>
          <cell r="D14"/>
          <cell r="E14"/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/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/>
        </row>
        <row r="19">
          <cell r="C19">
            <v>0</v>
          </cell>
          <cell r="D19">
            <v>0</v>
          </cell>
          <cell r="E19">
            <v>0</v>
          </cell>
          <cell r="F19"/>
        </row>
        <row r="20">
          <cell r="C20"/>
          <cell r="D20"/>
          <cell r="E20"/>
          <cell r="F20"/>
        </row>
        <row r="21">
          <cell r="C21"/>
          <cell r="D21"/>
          <cell r="E21"/>
          <cell r="F21"/>
        </row>
        <row r="22">
          <cell r="C22"/>
          <cell r="D22"/>
          <cell r="E22"/>
          <cell r="F22"/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/>
        </row>
        <row r="24">
          <cell r="C24"/>
          <cell r="D24"/>
          <cell r="E24"/>
          <cell r="F24"/>
        </row>
        <row r="25">
          <cell r="C25"/>
          <cell r="D25"/>
          <cell r="E25"/>
          <cell r="F25"/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/>
        </row>
        <row r="27">
          <cell r="C27"/>
          <cell r="D27"/>
          <cell r="E27"/>
          <cell r="F27"/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/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/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/>
        </row>
        <row r="31">
          <cell r="C31"/>
          <cell r="D31"/>
          <cell r="E31"/>
          <cell r="F31"/>
        </row>
        <row r="32">
          <cell r="C32"/>
          <cell r="D32">
            <v>1.2999999999999999E-2</v>
          </cell>
          <cell r="E32">
            <v>2.3E-2</v>
          </cell>
          <cell r="F32"/>
        </row>
        <row r="33">
          <cell r="C33"/>
          <cell r="D33"/>
          <cell r="E33"/>
          <cell r="F33"/>
        </row>
        <row r="34">
          <cell r="C34"/>
          <cell r="D34"/>
          <cell r="E34"/>
          <cell r="F34"/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/>
          <cell r="H3"/>
        </row>
        <row r="4">
          <cell r="D4"/>
          <cell r="E4"/>
          <cell r="F4"/>
          <cell r="G4"/>
          <cell r="H4"/>
        </row>
        <row r="11">
          <cell r="D11"/>
          <cell r="E11"/>
          <cell r="F11"/>
          <cell r="G11"/>
          <cell r="H11"/>
        </row>
        <row r="12">
          <cell r="E12">
            <v>1.0475047476538558E-2</v>
          </cell>
          <cell r="F12">
            <v>3.7786500000000035E-2</v>
          </cell>
          <cell r="G12"/>
          <cell r="H12"/>
          <cell r="AG12"/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/>
          <cell r="H13"/>
        </row>
        <row r="14">
          <cell r="D14"/>
          <cell r="E14"/>
          <cell r="F14"/>
          <cell r="G14"/>
          <cell r="H14"/>
          <cell r="AG14"/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/>
          <cell r="H15"/>
          <cell r="AG15"/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/>
          <cell r="E16"/>
          <cell r="F16"/>
          <cell r="G16"/>
          <cell r="H16"/>
          <cell r="AG16"/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/>
          <cell r="H17"/>
          <cell r="AG17"/>
          <cell r="AH17"/>
          <cell r="AI17"/>
          <cell r="AJ17"/>
          <cell r="AK17"/>
        </row>
        <row r="18">
          <cell r="D18"/>
          <cell r="E18"/>
          <cell r="F18"/>
          <cell r="G18"/>
          <cell r="H18"/>
          <cell r="AG18"/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/>
          <cell r="H19"/>
          <cell r="AG19"/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/>
          <cell r="H20"/>
          <cell r="AG20"/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/>
          <cell r="H21"/>
          <cell r="AG21"/>
          <cell r="AH21"/>
          <cell r="AI21"/>
          <cell r="AJ21"/>
          <cell r="AK21"/>
        </row>
        <row r="22">
          <cell r="AG22"/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/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/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/>
          <cell r="E25"/>
          <cell r="F25"/>
          <cell r="G25"/>
          <cell r="H25"/>
          <cell r="AG25"/>
          <cell r="AH25"/>
          <cell r="AI25"/>
          <cell r="AJ25"/>
          <cell r="AK25"/>
        </row>
        <row r="26">
          <cell r="AG26"/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/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/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/>
          <cell r="AH29"/>
          <cell r="AI29"/>
          <cell r="AJ29"/>
          <cell r="AK29"/>
        </row>
        <row r="30">
          <cell r="AG30"/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/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/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/>
          <cell r="E33"/>
          <cell r="F33"/>
          <cell r="G33"/>
          <cell r="H33"/>
          <cell r="AG33"/>
          <cell r="AH33"/>
          <cell r="AI33"/>
          <cell r="AJ33"/>
          <cell r="AK33"/>
        </row>
        <row r="34">
          <cell r="AG34"/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/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/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/>
          <cell r="AH37"/>
          <cell r="AI37"/>
          <cell r="AJ37"/>
          <cell r="AK37"/>
        </row>
        <row r="39">
          <cell r="AG39"/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/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/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/>
          <cell r="AH42"/>
          <cell r="AI42"/>
          <cell r="AJ42"/>
          <cell r="AK42"/>
        </row>
        <row r="43">
          <cell r="AG43"/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/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/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/>
          <cell r="AH47"/>
          <cell r="AI47"/>
          <cell r="AJ47"/>
          <cell r="AK47"/>
        </row>
        <row r="48">
          <cell r="AG48"/>
          <cell r="AH48">
            <v>0.13689999999999999</v>
          </cell>
          <cell r="AI48">
            <v>9.2799999999999994E-2</v>
          </cell>
          <cell r="AJ48">
            <v>6.6000000000000003E-2</v>
          </cell>
          <cell r="AK48"/>
        </row>
        <row r="49">
          <cell r="AG49"/>
          <cell r="AH49">
            <v>2.3E-2</v>
          </cell>
          <cell r="AI49">
            <v>1.4E-2</v>
          </cell>
          <cell r="AJ49">
            <v>1.6400000000000001E-2</v>
          </cell>
          <cell r="AK49"/>
        </row>
        <row r="50">
          <cell r="AG50"/>
          <cell r="AH50">
            <v>0.1139</v>
          </cell>
          <cell r="AI50">
            <v>7.8799999999999995E-2</v>
          </cell>
          <cell r="AJ50">
            <v>4.9600000000000005E-2</v>
          </cell>
          <cell r="AK50"/>
        </row>
        <row r="52">
          <cell r="AG52"/>
          <cell r="AH52">
            <v>3.3300000000000003E-2</v>
          </cell>
          <cell r="AI52">
            <v>4.07E-2</v>
          </cell>
          <cell r="AJ52">
            <v>2.9899999999999999E-2</v>
          </cell>
          <cell r="AK52"/>
        </row>
        <row r="53">
          <cell r="AG53"/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/>
        </row>
        <row r="54">
          <cell r="AG54"/>
          <cell r="AH54">
            <v>9.8299999999999998E-2</v>
          </cell>
          <cell r="AI54">
            <v>9.5299999999999996E-2</v>
          </cell>
          <cell r="AJ54">
            <v>8.48E-2</v>
          </cell>
          <cell r="AK54"/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/>
          <cell r="E14"/>
          <cell r="F14"/>
        </row>
        <row r="15">
          <cell r="D15"/>
          <cell r="E15"/>
          <cell r="F15"/>
        </row>
        <row r="16">
          <cell r="E16">
            <v>0.02</v>
          </cell>
          <cell r="F16">
            <v>2.1999999999999999E-2</v>
          </cell>
          <cell r="G16"/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/>
        </row>
        <row r="18">
          <cell r="D18"/>
          <cell r="E18"/>
          <cell r="F18"/>
          <cell r="G18"/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/>
        </row>
        <row r="20">
          <cell r="D20"/>
          <cell r="E20"/>
          <cell r="F20"/>
          <cell r="G20"/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/>
        </row>
        <row r="22">
          <cell r="D22"/>
          <cell r="E22"/>
          <cell r="F22"/>
          <cell r="G22"/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/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/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/>
        </row>
        <row r="27">
          <cell r="E27"/>
          <cell r="F27"/>
        </row>
        <row r="28">
          <cell r="E28"/>
          <cell r="F28"/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/>
          <cell r="F7"/>
        </row>
        <row r="8">
          <cell r="E8"/>
          <cell r="F8"/>
        </row>
        <row r="10">
          <cell r="B10"/>
          <cell r="C10"/>
          <cell r="D10"/>
          <cell r="E10"/>
          <cell r="F10"/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/>
          <cell r="F12"/>
        </row>
        <row r="13">
          <cell r="B13"/>
          <cell r="C13"/>
          <cell r="D13"/>
          <cell r="E13"/>
          <cell r="F13"/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/>
          <cell r="F14"/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/>
          <cell r="F15"/>
        </row>
        <row r="16">
          <cell r="B16"/>
          <cell r="C16"/>
          <cell r="D16"/>
          <cell r="E16"/>
          <cell r="F16"/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</row>
        <row r="10"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</row>
        <row r="14"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</row>
        <row r="198"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</row>
        <row r="208"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</row>
        <row r="237"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</row>
        <row r="240"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</row>
        <row r="241"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</row>
        <row r="249"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</row>
        <row r="250"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</row>
        <row r="258"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</row>
        <row r="259"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</row>
        <row r="267"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</row>
        <row r="268"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</row>
        <row r="294"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</row>
        <row r="295"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</row>
        <row r="299"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</row>
        <row r="300"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</row>
        <row r="303"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</row>
        <row r="304"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</row>
        <row r="312"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</row>
        <row r="313"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</row>
        <row r="332"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</row>
        <row r="335"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</row>
        <row r="336"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</row>
        <row r="344"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</row>
        <row r="345"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</row>
        <row r="360"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</row>
        <row r="361"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/>
          <cell r="I8"/>
        </row>
        <row r="9">
          <cell r="H9"/>
          <cell r="I9"/>
        </row>
        <row r="10">
          <cell r="H10"/>
          <cell r="I10"/>
        </row>
        <row r="11">
          <cell r="H11"/>
          <cell r="I11"/>
        </row>
        <row r="12">
          <cell r="H12"/>
          <cell r="I12"/>
        </row>
        <row r="13">
          <cell r="H13"/>
          <cell r="I13"/>
        </row>
        <row r="14">
          <cell r="H14"/>
          <cell r="I14"/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/>
          <cell r="I18"/>
        </row>
        <row r="19">
          <cell r="H19"/>
          <cell r="I19"/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/>
          <cell r="I23"/>
        </row>
        <row r="24">
          <cell r="H24"/>
          <cell r="I24"/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/>
          <cell r="I28"/>
        </row>
        <row r="29">
          <cell r="H29"/>
          <cell r="I29"/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/>
          <cell r="I33"/>
        </row>
        <row r="34">
          <cell r="H34"/>
          <cell r="I34"/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/>
          <cell r="I38"/>
        </row>
        <row r="39">
          <cell r="H39"/>
          <cell r="I39"/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/>
          <cell r="I43"/>
        </row>
        <row r="44">
          <cell r="H44"/>
          <cell r="I44"/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/>
          <cell r="I48"/>
        </row>
        <row r="49">
          <cell r="H49"/>
          <cell r="I49"/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/>
          <cell r="I53"/>
        </row>
        <row r="54">
          <cell r="H54"/>
          <cell r="I54"/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/>
          <cell r="I58"/>
        </row>
        <row r="59">
          <cell r="H59"/>
          <cell r="I59"/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/>
          <cell r="I63"/>
        </row>
        <row r="64">
          <cell r="H64"/>
          <cell r="I64"/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/>
          <cell r="I68"/>
        </row>
        <row r="69">
          <cell r="H69"/>
          <cell r="I69"/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/>
          <cell r="I73"/>
        </row>
        <row r="74">
          <cell r="H74"/>
          <cell r="I74"/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/>
          <cell r="I78"/>
        </row>
        <row r="79">
          <cell r="H79"/>
          <cell r="I79"/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/>
          <cell r="I83"/>
        </row>
        <row r="84">
          <cell r="H84"/>
          <cell r="I84"/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/>
          <cell r="I88"/>
        </row>
        <row r="89">
          <cell r="H89"/>
          <cell r="I89"/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/>
          <cell r="I93"/>
        </row>
        <row r="94">
          <cell r="H94"/>
          <cell r="I94"/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/>
          <cell r="I98"/>
        </row>
        <row r="99">
          <cell r="H99"/>
          <cell r="I99"/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/>
          <cell r="I103"/>
        </row>
        <row r="104">
          <cell r="H104"/>
          <cell r="I104"/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/>
          <cell r="I108"/>
        </row>
        <row r="109">
          <cell r="H109"/>
          <cell r="I109"/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/>
          <cell r="I113"/>
        </row>
        <row r="114">
          <cell r="H114"/>
          <cell r="I114"/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/>
          <cell r="I118"/>
        </row>
        <row r="119">
          <cell r="H119"/>
          <cell r="I119"/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/>
          <cell r="I123"/>
        </row>
        <row r="124">
          <cell r="H124"/>
          <cell r="I124"/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/>
          <cell r="I128"/>
        </row>
        <row r="129">
          <cell r="H129"/>
          <cell r="I129"/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/>
          <cell r="I133"/>
        </row>
        <row r="134">
          <cell r="H134">
            <v>0</v>
          </cell>
          <cell r="I134">
            <v>0</v>
          </cell>
        </row>
        <row r="135">
          <cell r="H135"/>
          <cell r="I135"/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/>
          <cell r="I139"/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/>
          <cell r="I143"/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/>
        </row>
        <row r="6">
          <cell r="C6"/>
          <cell r="D6"/>
          <cell r="E6"/>
          <cell r="F6"/>
        </row>
        <row r="8">
          <cell r="C8" t="str">
            <v xml:space="preserve">Bad Debt </v>
          </cell>
          <cell r="D8"/>
          <cell r="E8"/>
          <cell r="F8"/>
        </row>
        <row r="9">
          <cell r="C9" t="str">
            <v>Ratio</v>
          </cell>
          <cell r="D9"/>
          <cell r="E9"/>
          <cell r="F9"/>
        </row>
        <row r="10">
          <cell r="C10" t="str">
            <v>Adjustment</v>
          </cell>
          <cell r="D10"/>
          <cell r="E10"/>
          <cell r="F10"/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/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/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/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/>
        </row>
        <row r="20">
          <cell r="C20"/>
          <cell r="D20"/>
          <cell r="E20"/>
          <cell r="F20"/>
        </row>
        <row r="21">
          <cell r="C21"/>
          <cell r="D21"/>
          <cell r="E21"/>
          <cell r="F21"/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/>
        </row>
        <row r="25">
          <cell r="C25">
            <v>0</v>
          </cell>
          <cell r="D25">
            <v>0</v>
          </cell>
          <cell r="E25">
            <v>0</v>
          </cell>
          <cell r="F25"/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/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/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/>
        </row>
        <row r="30">
          <cell r="C30">
            <v>0</v>
          </cell>
          <cell r="D30">
            <v>0</v>
          </cell>
          <cell r="E30">
            <v>0</v>
          </cell>
          <cell r="F30"/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/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/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</row>
        <row r="35">
          <cell r="C35"/>
          <cell r="D35"/>
          <cell r="E35"/>
          <cell r="G35"/>
          <cell r="H35"/>
          <cell r="I35"/>
          <cell r="J35"/>
          <cell r="K35"/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</row>
        <row r="40">
          <cell r="C40">
            <v>384500000</v>
          </cell>
          <cell r="D40">
            <v>243833333.33333334</v>
          </cell>
          <cell r="E40"/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/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/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/>
          <cell r="F43">
            <v>107187500</v>
          </cell>
          <cell r="G43">
            <v>21000000</v>
          </cell>
          <cell r="H43"/>
          <cell r="I43"/>
          <cell r="J43"/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/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</row>
        <row r="48">
          <cell r="C48">
            <v>21625958.450000003</v>
          </cell>
          <cell r="D48">
            <v>21625958.450000003</v>
          </cell>
          <cell r="E48"/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/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/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C52">
            <v>5.3733160793053174E-2</v>
          </cell>
          <cell r="D52">
            <v>6.543100461220093E-2</v>
          </cell>
          <cell r="E52"/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C56">
            <v>22974065</v>
          </cell>
          <cell r="D56">
            <v>22974065</v>
          </cell>
          <cell r="E56"/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/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/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/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</row>
        <row r="62">
          <cell r="C62">
            <v>885558941.63</v>
          </cell>
          <cell r="D62">
            <v>807040696.14625001</v>
          </cell>
          <cell r="E62"/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/>
          <cell r="C7"/>
          <cell r="D7"/>
          <cell r="E7"/>
          <cell r="F7"/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/>
          <cell r="C12"/>
          <cell r="D12"/>
          <cell r="E12"/>
          <cell r="F12"/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/>
          <cell r="C14"/>
          <cell r="D14"/>
          <cell r="E14"/>
          <cell r="F14"/>
        </row>
        <row r="15">
          <cell r="B15"/>
          <cell r="C15"/>
          <cell r="D15"/>
          <cell r="E15"/>
          <cell r="F15"/>
        </row>
        <row r="16">
          <cell r="B16"/>
          <cell r="C16"/>
          <cell r="D16"/>
          <cell r="E16"/>
          <cell r="F16"/>
        </row>
        <row r="17">
          <cell r="B17"/>
          <cell r="C17"/>
          <cell r="D17"/>
          <cell r="E17"/>
          <cell r="F17"/>
        </row>
        <row r="18">
          <cell r="B18"/>
          <cell r="C18"/>
          <cell r="D18"/>
          <cell r="E18"/>
          <cell r="F18"/>
        </row>
        <row r="19">
          <cell r="B19"/>
        </row>
        <row r="20">
          <cell r="B20"/>
          <cell r="C20"/>
          <cell r="D20"/>
          <cell r="E20"/>
          <cell r="F20"/>
        </row>
        <row r="21">
          <cell r="F21"/>
        </row>
        <row r="26">
          <cell r="F26"/>
        </row>
        <row r="27">
          <cell r="F27"/>
        </row>
        <row r="28">
          <cell r="F28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3">
          <cell r="B33"/>
          <cell r="C33"/>
          <cell r="D33"/>
          <cell r="E33"/>
          <cell r="F33"/>
        </row>
      </sheetData>
      <sheetData sheetId="56">
        <row r="16">
          <cell r="C16" t="str">
            <v>Account</v>
          </cell>
          <cell r="D16"/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/>
          <cell r="D17"/>
          <cell r="E17"/>
          <cell r="F17"/>
          <cell r="G17"/>
          <cell r="H17"/>
        </row>
        <row r="18">
          <cell r="C18">
            <v>403</v>
          </cell>
          <cell r="D18" t="str">
            <v>Depreciation Expense</v>
          </cell>
          <cell r="E18"/>
          <cell r="F18"/>
          <cell r="G18"/>
          <cell r="H18"/>
        </row>
        <row r="19">
          <cell r="C19"/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/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/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/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/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/>
          <cell r="F24"/>
          <cell r="G24"/>
          <cell r="H24"/>
          <cell r="I24"/>
          <cell r="J24"/>
        </row>
        <row r="25">
          <cell r="D25" t="str">
            <v>Historical 12 Months Ending December, 2011 used due to the seasonal nature of production.</v>
          </cell>
        </row>
        <row r="26">
          <cell r="I26"/>
          <cell r="J26"/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/>
          <cell r="E15"/>
          <cell r="F15"/>
          <cell r="G15"/>
          <cell r="H15"/>
          <cell r="I15"/>
          <cell r="J15"/>
          <cell r="K15"/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/>
          <cell r="E17"/>
          <cell r="F17"/>
          <cell r="G17"/>
          <cell r="H17"/>
          <cell r="I17"/>
          <cell r="J17"/>
          <cell r="K17"/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/>
          <cell r="E25"/>
          <cell r="F25"/>
          <cell r="G25"/>
          <cell r="H25"/>
          <cell r="I25"/>
          <cell r="J25"/>
          <cell r="K25"/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/>
          <cell r="E29"/>
          <cell r="F29"/>
          <cell r="G29"/>
          <cell r="H29"/>
          <cell r="I29"/>
          <cell r="J29"/>
          <cell r="K29"/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/>
          <cell r="E35"/>
          <cell r="F35"/>
          <cell r="G35"/>
          <cell r="H35"/>
          <cell r="I35"/>
          <cell r="J35"/>
          <cell r="K35"/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/>
          <cell r="E39"/>
          <cell r="F39"/>
          <cell r="G39"/>
          <cell r="H39"/>
          <cell r="I39"/>
          <cell r="J39"/>
          <cell r="K39"/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/>
          <cell r="E41"/>
          <cell r="F41"/>
          <cell r="G41"/>
          <cell r="H41"/>
          <cell r="I41"/>
          <cell r="J41"/>
          <cell r="K41"/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/>
          <cell r="E43"/>
          <cell r="F43"/>
          <cell r="G43"/>
          <cell r="H43"/>
          <cell r="I43"/>
          <cell r="J43"/>
          <cell r="K43"/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/>
          <cell r="E47"/>
          <cell r="F47"/>
          <cell r="G47"/>
          <cell r="H47"/>
          <cell r="I47"/>
          <cell r="J47"/>
          <cell r="K47"/>
        </row>
        <row r="48">
          <cell r="C48" t="str">
            <v>Blank</v>
          </cell>
          <cell r="D48"/>
          <cell r="E48"/>
          <cell r="F48"/>
          <cell r="G48"/>
          <cell r="H48"/>
          <cell r="I48"/>
          <cell r="J48"/>
          <cell r="K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/>
          <cell r="E65"/>
          <cell r="F65"/>
          <cell r="G65"/>
          <cell r="H65"/>
          <cell r="I65"/>
          <cell r="J65"/>
          <cell r="K65"/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/>
          <cell r="E69"/>
          <cell r="F69"/>
          <cell r="G69"/>
          <cell r="H69"/>
          <cell r="I69"/>
          <cell r="J69"/>
          <cell r="K69"/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/>
          <cell r="E71"/>
          <cell r="F71"/>
          <cell r="G71"/>
          <cell r="H71"/>
          <cell r="I71"/>
          <cell r="J71"/>
          <cell r="K71"/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/>
          <cell r="E73"/>
          <cell r="F73"/>
          <cell r="G73"/>
          <cell r="H73"/>
          <cell r="I73"/>
          <cell r="J73"/>
          <cell r="K73"/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/>
          <cell r="E75"/>
          <cell r="F75"/>
          <cell r="G75"/>
          <cell r="H75"/>
          <cell r="I75"/>
          <cell r="J75"/>
          <cell r="K75"/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/>
          <cell r="D77"/>
          <cell r="E77"/>
          <cell r="F77"/>
          <cell r="G77"/>
          <cell r="H77"/>
          <cell r="I77"/>
          <cell r="J77"/>
          <cell r="K77"/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/>
        </row>
        <row r="6">
          <cell r="T6"/>
        </row>
        <row r="7">
          <cell r="T7"/>
        </row>
        <row r="8">
          <cell r="I8" t="str">
            <v>UTFirmBSF1</v>
          </cell>
          <cell r="J8"/>
          <cell r="K8"/>
          <cell r="L8"/>
          <cell r="M8">
            <v>5</v>
          </cell>
          <cell r="N8"/>
          <cell r="O8">
            <v>6.75</v>
          </cell>
          <cell r="T8">
            <v>5</v>
          </cell>
          <cell r="U8">
            <v>5</v>
          </cell>
          <cell r="V8">
            <v>0</v>
          </cell>
          <cell r="W8"/>
        </row>
        <row r="9">
          <cell r="I9" t="str">
            <v>UTFirmBSF2</v>
          </cell>
          <cell r="J9"/>
          <cell r="K9"/>
          <cell r="L9"/>
          <cell r="M9">
            <v>21</v>
          </cell>
          <cell r="N9"/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/>
        </row>
        <row r="10">
          <cell r="I10" t="str">
            <v>UTFirmBSF3</v>
          </cell>
          <cell r="J10"/>
          <cell r="K10"/>
          <cell r="L10"/>
          <cell r="M10">
            <v>55</v>
          </cell>
          <cell r="N10"/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/>
        </row>
        <row r="11">
          <cell r="I11" t="str">
            <v>UTFirmBSF4</v>
          </cell>
          <cell r="J11"/>
          <cell r="K11"/>
          <cell r="L11"/>
          <cell r="M11">
            <v>244</v>
          </cell>
          <cell r="N11"/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/>
        </row>
        <row r="12">
          <cell r="I12" t="str">
            <v>UTFirmBSF5</v>
          </cell>
          <cell r="J12"/>
          <cell r="K12"/>
          <cell r="L12"/>
          <cell r="M12">
            <v>0</v>
          </cell>
          <cell r="N12"/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/>
          <cell r="J13"/>
          <cell r="K13"/>
          <cell r="L13"/>
          <cell r="M13"/>
          <cell r="N13"/>
          <cell r="O13"/>
          <cell r="T13"/>
          <cell r="V13">
            <v>0</v>
          </cell>
        </row>
        <row r="14">
          <cell r="I14" t="str">
            <v>UTIntBSF1</v>
          </cell>
          <cell r="J14"/>
          <cell r="K14"/>
          <cell r="L14"/>
          <cell r="M14">
            <v>5</v>
          </cell>
          <cell r="N14"/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/>
        </row>
        <row r="15">
          <cell r="I15" t="str">
            <v>UTIntBSF2</v>
          </cell>
          <cell r="J15"/>
          <cell r="K15"/>
          <cell r="L15"/>
          <cell r="M15">
            <v>29</v>
          </cell>
          <cell r="N15"/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/>
        </row>
        <row r="16">
          <cell r="I16" t="str">
            <v>UTIntBSF3</v>
          </cell>
          <cell r="J16"/>
          <cell r="K16"/>
          <cell r="L16"/>
          <cell r="M16">
            <v>67</v>
          </cell>
          <cell r="N16"/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/>
        </row>
        <row r="17">
          <cell r="I17" t="str">
            <v>UTIntBSF4</v>
          </cell>
          <cell r="J17"/>
          <cell r="K17"/>
          <cell r="L17"/>
          <cell r="M17">
            <v>274</v>
          </cell>
          <cell r="N17"/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/>
        </row>
        <row r="18">
          <cell r="I18" t="str">
            <v>UTIntBSF5</v>
          </cell>
          <cell r="J18"/>
          <cell r="K18"/>
          <cell r="L18"/>
          <cell r="M18">
            <v>0</v>
          </cell>
          <cell r="N18"/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/>
          <cell r="K19"/>
          <cell r="L19"/>
          <cell r="M19">
            <v>67</v>
          </cell>
          <cell r="N19"/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/>
          <cell r="K20"/>
          <cell r="L20"/>
          <cell r="M20">
            <v>274</v>
          </cell>
          <cell r="N20"/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/>
          <cell r="J21"/>
          <cell r="K21"/>
          <cell r="L21"/>
          <cell r="M21"/>
          <cell r="N21"/>
          <cell r="O21"/>
          <cell r="T21"/>
          <cell r="V21">
            <v>0</v>
          </cell>
        </row>
        <row r="22">
          <cell r="I22" t="str">
            <v>UTIntBSFExpans</v>
          </cell>
          <cell r="J22"/>
          <cell r="K22"/>
          <cell r="L22"/>
          <cell r="M22">
            <v>0</v>
          </cell>
          <cell r="N22"/>
          <cell r="O22">
            <v>0</v>
          </cell>
          <cell r="T22">
            <v>67</v>
          </cell>
          <cell r="V22">
            <v>67</v>
          </cell>
        </row>
        <row r="23">
          <cell r="I23"/>
          <cell r="J23"/>
          <cell r="K23"/>
          <cell r="L23"/>
          <cell r="M23"/>
          <cell r="N23"/>
          <cell r="O23"/>
          <cell r="T23"/>
          <cell r="V23">
            <v>0</v>
          </cell>
        </row>
        <row r="24">
          <cell r="I24" t="str">
            <v>UTTransAdminPrimary</v>
          </cell>
          <cell r="J24"/>
          <cell r="K24"/>
          <cell r="L24"/>
          <cell r="M24">
            <v>375</v>
          </cell>
          <cell r="N24"/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/>
          <cell r="K25"/>
          <cell r="L25"/>
          <cell r="M25">
            <v>187.5</v>
          </cell>
          <cell r="N25"/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/>
          <cell r="J26"/>
          <cell r="K26"/>
          <cell r="L26"/>
          <cell r="M26"/>
          <cell r="N26"/>
          <cell r="O26"/>
          <cell r="T26"/>
          <cell r="V26">
            <v>0</v>
          </cell>
        </row>
        <row r="27">
          <cell r="I27" t="str">
            <v>UTMTAdminPrimary</v>
          </cell>
          <cell r="J27"/>
          <cell r="K27"/>
          <cell r="L27"/>
          <cell r="M27">
            <v>375</v>
          </cell>
          <cell r="N27"/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/>
          <cell r="K28"/>
          <cell r="L28"/>
          <cell r="M28">
            <v>187.5</v>
          </cell>
          <cell r="N28"/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/>
          <cell r="J29"/>
          <cell r="K29"/>
          <cell r="L29"/>
          <cell r="M29"/>
          <cell r="N29"/>
          <cell r="O29"/>
          <cell r="T29"/>
          <cell r="V29">
            <v>0</v>
          </cell>
        </row>
        <row r="30">
          <cell r="I30" t="str">
            <v>UTTransAdminExpans</v>
          </cell>
          <cell r="J30"/>
          <cell r="K30"/>
          <cell r="L30"/>
          <cell r="M30">
            <v>375</v>
          </cell>
          <cell r="N30"/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/>
          <cell r="J31"/>
          <cell r="K31"/>
          <cell r="L31"/>
          <cell r="M31"/>
          <cell r="N31"/>
          <cell r="O31"/>
          <cell r="T31"/>
          <cell r="V31">
            <v>0</v>
          </cell>
        </row>
        <row r="32">
          <cell r="I32" t="str">
            <v>UTFT1Demand</v>
          </cell>
          <cell r="J32"/>
          <cell r="K32"/>
          <cell r="L32"/>
          <cell r="M32">
            <v>0</v>
          </cell>
          <cell r="N32"/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/>
          <cell r="J33"/>
          <cell r="K33"/>
          <cell r="L33"/>
          <cell r="M33"/>
          <cell r="N33"/>
          <cell r="O33"/>
          <cell r="T33"/>
          <cell r="V33"/>
        </row>
        <row r="34">
          <cell r="I34"/>
          <cell r="J34"/>
          <cell r="K34"/>
          <cell r="L34"/>
          <cell r="M34">
            <v>0</v>
          </cell>
          <cell r="N34"/>
          <cell r="O34">
            <v>0</v>
          </cell>
          <cell r="T34">
            <v>175</v>
          </cell>
          <cell r="V34">
            <v>175</v>
          </cell>
        </row>
        <row r="35">
          <cell r="I35"/>
          <cell r="J35"/>
          <cell r="K35"/>
          <cell r="L35"/>
          <cell r="M35"/>
          <cell r="N35"/>
          <cell r="O35"/>
          <cell r="T35"/>
          <cell r="V35">
            <v>0</v>
          </cell>
        </row>
        <row r="36">
          <cell r="I36" t="str">
            <v>UTITDemand</v>
          </cell>
          <cell r="J36"/>
          <cell r="K36"/>
          <cell r="L36"/>
          <cell r="M36">
            <v>19.010000000000002</v>
          </cell>
          <cell r="N36"/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/>
          <cell r="J37"/>
          <cell r="K37"/>
          <cell r="L37"/>
          <cell r="M37"/>
          <cell r="N37"/>
          <cell r="O37"/>
          <cell r="T37"/>
          <cell r="V37">
            <v>0</v>
          </cell>
        </row>
        <row r="38">
          <cell r="I38"/>
          <cell r="J38"/>
          <cell r="K38"/>
          <cell r="L38"/>
          <cell r="M38"/>
          <cell r="N38"/>
          <cell r="O38"/>
          <cell r="T38"/>
          <cell r="V38">
            <v>0</v>
          </cell>
        </row>
        <row r="39">
          <cell r="I39"/>
          <cell r="J39"/>
          <cell r="K39"/>
          <cell r="L39"/>
          <cell r="M39"/>
          <cell r="N39"/>
          <cell r="O39"/>
          <cell r="T39"/>
          <cell r="V39">
            <v>0</v>
          </cell>
        </row>
        <row r="40">
          <cell r="I40"/>
          <cell r="J40"/>
          <cell r="K40"/>
          <cell r="L40"/>
          <cell r="M40"/>
          <cell r="N40"/>
          <cell r="O40"/>
          <cell r="T40"/>
          <cell r="V40">
            <v>0</v>
          </cell>
        </row>
        <row r="41">
          <cell r="I41"/>
          <cell r="J41"/>
          <cell r="K41"/>
          <cell r="L41"/>
          <cell r="M41"/>
          <cell r="N41"/>
          <cell r="O41"/>
          <cell r="T41"/>
          <cell r="V41">
            <v>0</v>
          </cell>
        </row>
        <row r="42">
          <cell r="I42"/>
          <cell r="J42"/>
          <cell r="K42"/>
          <cell r="L42"/>
          <cell r="M42">
            <v>1</v>
          </cell>
          <cell r="N42"/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/>
          <cell r="J43"/>
          <cell r="K43"/>
          <cell r="L43"/>
          <cell r="M43">
            <v>1</v>
          </cell>
          <cell r="N43"/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/>
          <cell r="J44"/>
          <cell r="K44"/>
          <cell r="L44"/>
          <cell r="M44"/>
          <cell r="N44"/>
          <cell r="O44"/>
          <cell r="T44"/>
          <cell r="V44">
            <v>0</v>
          </cell>
        </row>
        <row r="45">
          <cell r="I45"/>
          <cell r="J45"/>
          <cell r="K45"/>
          <cell r="L45"/>
          <cell r="M45"/>
          <cell r="N45"/>
          <cell r="O45"/>
          <cell r="T45"/>
          <cell r="V45">
            <v>0</v>
          </cell>
        </row>
        <row r="46">
          <cell r="I46" t="str">
            <v>UTGSRBSF1</v>
          </cell>
          <cell r="J46"/>
          <cell r="K46"/>
          <cell r="L46"/>
          <cell r="M46">
            <v>0.98711499999999996</v>
          </cell>
          <cell r="N46"/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/>
          <cell r="K47"/>
          <cell r="L47"/>
          <cell r="M47">
            <v>1.2791E-2</v>
          </cell>
          <cell r="N47"/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/>
          <cell r="K48"/>
          <cell r="L48"/>
          <cell r="M48">
            <v>9.0000000000000006E-5</v>
          </cell>
          <cell r="N48"/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/>
          <cell r="K49"/>
          <cell r="L49"/>
          <cell r="M49">
            <v>3.9999999999999998E-6</v>
          </cell>
          <cell r="N49"/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/>
          <cell r="K50"/>
          <cell r="L50"/>
          <cell r="M50">
            <v>0</v>
          </cell>
          <cell r="N50"/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/>
          <cell r="K51"/>
          <cell r="L51"/>
          <cell r="M51">
            <v>0</v>
          </cell>
          <cell r="N51"/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/>
          <cell r="K52"/>
          <cell r="L52"/>
          <cell r="M52">
            <v>0</v>
          </cell>
          <cell r="N52"/>
          <cell r="O52">
            <v>0</v>
          </cell>
          <cell r="T52">
            <v>0</v>
          </cell>
          <cell r="V52">
            <v>0</v>
          </cell>
        </row>
        <row r="53">
          <cell r="I53"/>
          <cell r="J53"/>
          <cell r="K53"/>
          <cell r="L53"/>
          <cell r="M53"/>
          <cell r="N53"/>
          <cell r="O53"/>
          <cell r="T53"/>
          <cell r="V53">
            <v>0</v>
          </cell>
        </row>
        <row r="54">
          <cell r="I54" t="str">
            <v>UTGSBSF1</v>
          </cell>
          <cell r="J54"/>
          <cell r="K54"/>
          <cell r="L54"/>
          <cell r="M54">
            <v>0.96660459564042323</v>
          </cell>
          <cell r="N54"/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/>
          <cell r="K55"/>
          <cell r="L55"/>
          <cell r="M55">
            <v>3.1166659587738104E-2</v>
          </cell>
          <cell r="N55"/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/>
          <cell r="K56"/>
          <cell r="L56"/>
          <cell r="M56">
            <v>1.7861254490462448E-3</v>
          </cell>
          <cell r="N56"/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/>
          <cell r="K57"/>
          <cell r="L57"/>
          <cell r="M57">
            <v>4.4261932279243612E-4</v>
          </cell>
          <cell r="N57"/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/>
          <cell r="K58"/>
          <cell r="L58"/>
          <cell r="M58">
            <v>0</v>
          </cell>
          <cell r="N58"/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/>
          <cell r="K59"/>
          <cell r="L59"/>
          <cell r="M59">
            <v>0</v>
          </cell>
          <cell r="N59"/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/>
          <cell r="K60"/>
          <cell r="L60"/>
          <cell r="M60">
            <v>0</v>
          </cell>
          <cell r="N60"/>
          <cell r="O60">
            <v>0</v>
          </cell>
          <cell r="T60">
            <v>0</v>
          </cell>
          <cell r="V60">
            <v>0</v>
          </cell>
        </row>
        <row r="61">
          <cell r="I61"/>
          <cell r="J61"/>
          <cell r="K61"/>
          <cell r="L61"/>
          <cell r="M61"/>
          <cell r="N61"/>
          <cell r="O61"/>
          <cell r="T61"/>
          <cell r="V61">
            <v>0</v>
          </cell>
        </row>
        <row r="62">
          <cell r="I62"/>
          <cell r="J62"/>
          <cell r="K62"/>
          <cell r="L62"/>
          <cell r="M62"/>
          <cell r="N62"/>
          <cell r="O62"/>
          <cell r="T62"/>
          <cell r="V62">
            <v>0</v>
          </cell>
        </row>
        <row r="63">
          <cell r="I63" t="str">
            <v>UTGSREACpercent</v>
          </cell>
          <cell r="J63"/>
          <cell r="K63"/>
          <cell r="L63"/>
          <cell r="M63">
            <v>0</v>
          </cell>
          <cell r="N63"/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/>
          <cell r="K64"/>
          <cell r="L64"/>
          <cell r="M64">
            <v>0</v>
          </cell>
          <cell r="N64"/>
          <cell r="O64">
            <v>27.61</v>
          </cell>
          <cell r="T64">
            <v>27.61</v>
          </cell>
          <cell r="V64">
            <v>27.61</v>
          </cell>
        </row>
        <row r="65">
          <cell r="I65"/>
          <cell r="J65"/>
          <cell r="K65"/>
          <cell r="L65"/>
          <cell r="M65"/>
          <cell r="N65"/>
          <cell r="O65"/>
          <cell r="T65"/>
          <cell r="V65">
            <v>0</v>
          </cell>
        </row>
        <row r="66">
          <cell r="I66" t="str">
            <v>UTGSCEACpercent</v>
          </cell>
          <cell r="J66"/>
          <cell r="K66"/>
          <cell r="L66"/>
          <cell r="M66">
            <v>0</v>
          </cell>
          <cell r="N66"/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/>
          <cell r="K67"/>
          <cell r="L67"/>
          <cell r="M67">
            <v>0</v>
          </cell>
          <cell r="N67"/>
          <cell r="O67">
            <v>0</v>
          </cell>
          <cell r="T67">
            <v>0</v>
          </cell>
          <cell r="V67">
            <v>0</v>
          </cell>
        </row>
        <row r="68">
          <cell r="I68"/>
          <cell r="J68"/>
          <cell r="K68"/>
          <cell r="L68"/>
          <cell r="M68"/>
          <cell r="N68"/>
          <cell r="O68"/>
          <cell r="T68"/>
          <cell r="V68">
            <v>0</v>
          </cell>
        </row>
        <row r="69">
          <cell r="I69"/>
          <cell r="J69"/>
          <cell r="K69"/>
          <cell r="L69"/>
          <cell r="M69"/>
          <cell r="N69"/>
          <cell r="O69"/>
          <cell r="T69"/>
          <cell r="V69">
            <v>0</v>
          </cell>
        </row>
        <row r="70">
          <cell r="I70" t="str">
            <v>UTGSRBlkAllocIntBlk1</v>
          </cell>
          <cell r="J70"/>
          <cell r="K70"/>
          <cell r="L70"/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/>
          <cell r="K71"/>
          <cell r="L71"/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/>
          <cell r="J72"/>
          <cell r="K72"/>
          <cell r="L72"/>
          <cell r="M72"/>
          <cell r="O72"/>
          <cell r="T72"/>
          <cell r="V72">
            <v>0</v>
          </cell>
        </row>
        <row r="73">
          <cell r="I73" t="str">
            <v>UTGSCBlkAllocIntBlk1</v>
          </cell>
          <cell r="J73"/>
          <cell r="K73"/>
          <cell r="L73"/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/>
          <cell r="K74"/>
          <cell r="L74"/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/>
          <cell r="J75"/>
          <cell r="K75"/>
          <cell r="L75"/>
          <cell r="M75"/>
          <cell r="N75"/>
          <cell r="O75"/>
          <cell r="T75"/>
          <cell r="V75">
            <v>0</v>
          </cell>
        </row>
        <row r="76">
          <cell r="I76"/>
          <cell r="J76"/>
          <cell r="K76"/>
          <cell r="L76"/>
          <cell r="M76">
            <v>0</v>
          </cell>
          <cell r="N76"/>
          <cell r="O76">
            <v>0</v>
          </cell>
          <cell r="T76"/>
          <cell r="V76">
            <v>0</v>
          </cell>
        </row>
        <row r="77">
          <cell r="I77"/>
          <cell r="J77"/>
          <cell r="K77"/>
          <cell r="L77"/>
          <cell r="M77">
            <v>0</v>
          </cell>
          <cell r="N77"/>
          <cell r="O77">
            <v>0</v>
          </cell>
          <cell r="T77"/>
          <cell r="V77">
            <v>0</v>
          </cell>
        </row>
        <row r="78">
          <cell r="I78"/>
          <cell r="J78"/>
          <cell r="K78"/>
          <cell r="L78"/>
          <cell r="M78"/>
          <cell r="N78"/>
          <cell r="O78"/>
          <cell r="T78"/>
          <cell r="V78">
            <v>0</v>
          </cell>
        </row>
        <row r="79">
          <cell r="I79"/>
          <cell r="J79"/>
          <cell r="K79"/>
          <cell r="L79"/>
          <cell r="M79"/>
          <cell r="N79"/>
          <cell r="O79"/>
          <cell r="T79"/>
          <cell r="V79">
            <v>0</v>
          </cell>
        </row>
        <row r="80">
          <cell r="I80"/>
          <cell r="J80"/>
          <cell r="K80"/>
          <cell r="L80"/>
          <cell r="M80"/>
          <cell r="N80"/>
          <cell r="O80"/>
          <cell r="T80"/>
          <cell r="V80">
            <v>0</v>
          </cell>
        </row>
        <row r="81">
          <cell r="I81"/>
          <cell r="J81"/>
          <cell r="K81"/>
          <cell r="L81"/>
          <cell r="M81"/>
          <cell r="N81"/>
          <cell r="O81"/>
          <cell r="T81"/>
          <cell r="V81">
            <v>0</v>
          </cell>
        </row>
        <row r="82">
          <cell r="I82" t="str">
            <v>UTGSRDNGSumBlk1</v>
          </cell>
          <cell r="J82"/>
          <cell r="K82"/>
          <cell r="L82"/>
          <cell r="M82">
            <v>2.0297800000000001</v>
          </cell>
          <cell r="N82"/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/>
          <cell r="K83"/>
          <cell r="L83"/>
          <cell r="M83">
            <v>0.70268699999999995</v>
          </cell>
          <cell r="N83"/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/>
          <cell r="J84"/>
          <cell r="K84"/>
          <cell r="L84"/>
          <cell r="M84"/>
          <cell r="N84"/>
          <cell r="O84"/>
          <cell r="T84"/>
          <cell r="V84">
            <v>0</v>
          </cell>
        </row>
        <row r="85">
          <cell r="I85" t="str">
            <v>UTGSRSNGSumBlk1</v>
          </cell>
          <cell r="J85"/>
          <cell r="K85"/>
          <cell r="L85"/>
          <cell r="M85">
            <v>0</v>
          </cell>
          <cell r="N85"/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/>
          <cell r="K86"/>
          <cell r="L86"/>
          <cell r="M86">
            <v>0</v>
          </cell>
          <cell r="N86"/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/>
          <cell r="J87"/>
          <cell r="K87"/>
          <cell r="L87"/>
          <cell r="M87"/>
          <cell r="N87"/>
          <cell r="O87"/>
          <cell r="T87"/>
          <cell r="V87">
            <v>0</v>
          </cell>
        </row>
        <row r="88">
          <cell r="I88" t="str">
            <v>UTGSRComSumBlk1</v>
          </cell>
          <cell r="J88"/>
          <cell r="K88"/>
          <cell r="L88"/>
          <cell r="M88">
            <v>0</v>
          </cell>
          <cell r="N88"/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/>
          <cell r="K89"/>
          <cell r="L89"/>
          <cell r="M89">
            <v>0</v>
          </cell>
          <cell r="N89"/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/>
          <cell r="J90"/>
          <cell r="K90"/>
          <cell r="L90"/>
          <cell r="M90"/>
          <cell r="N90"/>
          <cell r="O90"/>
          <cell r="T90"/>
          <cell r="V90">
            <v>0</v>
          </cell>
        </row>
        <row r="91">
          <cell r="I91" t="str">
            <v>UTGSRTotalSumBlk1</v>
          </cell>
          <cell r="J91"/>
          <cell r="K91">
            <v>2.0297800000000001</v>
          </cell>
          <cell r="L91">
            <v>0</v>
          </cell>
          <cell r="M91">
            <v>0</v>
          </cell>
          <cell r="N91"/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/>
          <cell r="K92">
            <v>0.70268699999999995</v>
          </cell>
          <cell r="L92">
            <v>0</v>
          </cell>
          <cell r="M92">
            <v>0</v>
          </cell>
          <cell r="N92"/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/>
          <cell r="J93"/>
          <cell r="K93"/>
          <cell r="L93"/>
          <cell r="M93"/>
          <cell r="N93"/>
          <cell r="O93"/>
          <cell r="T93"/>
          <cell r="V93">
            <v>0</v>
          </cell>
        </row>
        <row r="94">
          <cell r="I94"/>
          <cell r="J94"/>
          <cell r="K94"/>
          <cell r="L94"/>
          <cell r="M94"/>
          <cell r="N94"/>
          <cell r="O94"/>
          <cell r="T94"/>
          <cell r="V94">
            <v>0</v>
          </cell>
        </row>
        <row r="95">
          <cell r="I95" t="str">
            <v>UTGSDNGSumBlk1</v>
          </cell>
          <cell r="J95"/>
          <cell r="K95"/>
          <cell r="L95"/>
          <cell r="M95">
            <v>2.0297800000000001</v>
          </cell>
          <cell r="N95"/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/>
          <cell r="K96"/>
          <cell r="L96"/>
          <cell r="M96">
            <v>0.75351000000000001</v>
          </cell>
          <cell r="N96"/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/>
          <cell r="K97"/>
          <cell r="L97"/>
          <cell r="M97">
            <v>0.75351000000000001</v>
          </cell>
          <cell r="N97"/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/>
          <cell r="K98"/>
          <cell r="L98"/>
          <cell r="M98">
            <v>2.40998</v>
          </cell>
          <cell r="N98"/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/>
          <cell r="K99"/>
          <cell r="L99"/>
          <cell r="M99">
            <v>1.0005500000000001</v>
          </cell>
          <cell r="N99"/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/>
          <cell r="K100"/>
          <cell r="L100"/>
          <cell r="M100">
            <v>1.0005500000000001</v>
          </cell>
          <cell r="N100"/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/>
          <cell r="J101"/>
          <cell r="K101"/>
          <cell r="L101"/>
          <cell r="M101"/>
          <cell r="N101"/>
          <cell r="O101"/>
          <cell r="T101"/>
          <cell r="V101">
            <v>0</v>
          </cell>
        </row>
        <row r="102">
          <cell r="I102" t="str">
            <v>UTGSCSNGSumBlk1</v>
          </cell>
          <cell r="J102"/>
          <cell r="K102"/>
          <cell r="L102"/>
          <cell r="M102">
            <v>0</v>
          </cell>
          <cell r="N102"/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/>
          <cell r="K103"/>
          <cell r="L103"/>
          <cell r="M103">
            <v>0</v>
          </cell>
          <cell r="N103"/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/>
          <cell r="K104"/>
          <cell r="L104"/>
          <cell r="M104">
            <v>0</v>
          </cell>
          <cell r="N104"/>
          <cell r="O104"/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/>
          <cell r="K105"/>
          <cell r="L105"/>
          <cell r="M105">
            <v>0</v>
          </cell>
          <cell r="N105"/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/>
          <cell r="K106"/>
          <cell r="L106"/>
          <cell r="M106">
            <v>0</v>
          </cell>
          <cell r="N106"/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/>
          <cell r="K107"/>
          <cell r="L107"/>
          <cell r="M107">
            <v>0</v>
          </cell>
          <cell r="N107"/>
          <cell r="O107"/>
          <cell r="T107">
            <v>0.81283000000000005</v>
          </cell>
          <cell r="V107">
            <v>0.81283000000000005</v>
          </cell>
        </row>
        <row r="108">
          <cell r="I108"/>
          <cell r="J108"/>
          <cell r="K108"/>
          <cell r="L108"/>
          <cell r="M108"/>
          <cell r="N108"/>
          <cell r="O108"/>
          <cell r="T108"/>
          <cell r="V108">
            <v>0</v>
          </cell>
        </row>
        <row r="109">
          <cell r="I109" t="str">
            <v>UTGSCComSumBlk1</v>
          </cell>
          <cell r="J109"/>
          <cell r="K109"/>
          <cell r="L109"/>
          <cell r="M109">
            <v>0</v>
          </cell>
          <cell r="N109"/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/>
          <cell r="K110"/>
          <cell r="L110"/>
          <cell r="M110">
            <v>0</v>
          </cell>
          <cell r="N110"/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/>
          <cell r="K111"/>
          <cell r="L111"/>
          <cell r="M111">
            <v>0</v>
          </cell>
          <cell r="N111"/>
          <cell r="O111"/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/>
          <cell r="K112"/>
          <cell r="L112"/>
          <cell r="M112">
            <v>0</v>
          </cell>
          <cell r="N112"/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/>
          <cell r="K113"/>
          <cell r="L113"/>
          <cell r="M113">
            <v>0</v>
          </cell>
          <cell r="N113"/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/>
          <cell r="K114"/>
          <cell r="L114"/>
          <cell r="M114">
            <v>0</v>
          </cell>
          <cell r="N114"/>
          <cell r="O114"/>
          <cell r="T114">
            <v>4.8583400000000001</v>
          </cell>
          <cell r="V114">
            <v>4.8583400000000001</v>
          </cell>
        </row>
        <row r="115">
          <cell r="I115"/>
          <cell r="J115"/>
          <cell r="K115"/>
          <cell r="L115"/>
          <cell r="M115"/>
          <cell r="N115"/>
          <cell r="O115"/>
          <cell r="T115"/>
          <cell r="V115">
            <v>0</v>
          </cell>
        </row>
        <row r="116">
          <cell r="I116" t="str">
            <v>UTGSCTotalSumBlk1</v>
          </cell>
          <cell r="J116"/>
          <cell r="K116">
            <v>2.0297800000000001</v>
          </cell>
          <cell r="L116">
            <v>0</v>
          </cell>
          <cell r="M116">
            <v>0</v>
          </cell>
          <cell r="N116"/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/>
          <cell r="K117"/>
          <cell r="L117"/>
          <cell r="M117">
            <v>0</v>
          </cell>
          <cell r="N117"/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/>
          <cell r="K118"/>
          <cell r="L118"/>
          <cell r="M118">
            <v>0</v>
          </cell>
          <cell r="N118"/>
          <cell r="O118"/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/>
          <cell r="K119">
            <v>2.40998</v>
          </cell>
          <cell r="L119">
            <v>0</v>
          </cell>
          <cell r="M119">
            <v>0</v>
          </cell>
          <cell r="N119"/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/>
          <cell r="K120"/>
          <cell r="L120"/>
          <cell r="M120">
            <v>0</v>
          </cell>
          <cell r="N120"/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/>
          <cell r="K121"/>
          <cell r="L121"/>
          <cell r="M121">
            <v>0</v>
          </cell>
          <cell r="N121"/>
          <cell r="O121"/>
          <cell r="T121">
            <v>6.4848699999999999</v>
          </cell>
          <cell r="V121">
            <v>6.4848699999999999</v>
          </cell>
        </row>
        <row r="122">
          <cell r="I122"/>
          <cell r="J122"/>
          <cell r="K122"/>
          <cell r="L122"/>
          <cell r="M122"/>
          <cell r="N122"/>
          <cell r="O122"/>
          <cell r="T122"/>
          <cell r="V122">
            <v>0</v>
          </cell>
        </row>
        <row r="123">
          <cell r="I123"/>
          <cell r="J123"/>
          <cell r="K123"/>
          <cell r="L123"/>
          <cell r="M123"/>
          <cell r="N123"/>
          <cell r="O123"/>
          <cell r="T123"/>
          <cell r="V123">
            <v>0</v>
          </cell>
        </row>
        <row r="124">
          <cell r="I124" t="str">
            <v>UTGSSDNGSumBlk1</v>
          </cell>
          <cell r="J124"/>
          <cell r="K124"/>
          <cell r="L124"/>
          <cell r="M124">
            <v>0</v>
          </cell>
          <cell r="N124"/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/>
          <cell r="K125"/>
          <cell r="L125"/>
          <cell r="M125">
            <v>0</v>
          </cell>
          <cell r="N125"/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/>
          <cell r="J126"/>
          <cell r="K126"/>
          <cell r="L126"/>
          <cell r="M126"/>
          <cell r="N126"/>
          <cell r="O126"/>
          <cell r="T126"/>
          <cell r="V126">
            <v>0</v>
          </cell>
        </row>
        <row r="127">
          <cell r="I127" t="str">
            <v>UTGSSSNGSumBlk1</v>
          </cell>
          <cell r="J127"/>
          <cell r="K127"/>
          <cell r="L127"/>
          <cell r="M127">
            <v>0</v>
          </cell>
          <cell r="N127"/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/>
          <cell r="K128"/>
          <cell r="L128"/>
          <cell r="M128">
            <v>0</v>
          </cell>
          <cell r="N128"/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/>
          <cell r="J129"/>
          <cell r="K129"/>
          <cell r="L129"/>
          <cell r="M129"/>
          <cell r="N129"/>
          <cell r="O129"/>
          <cell r="T129"/>
          <cell r="V129">
            <v>0</v>
          </cell>
        </row>
        <row r="130">
          <cell r="I130" t="str">
            <v>UTGSSComSumBlk1</v>
          </cell>
          <cell r="J130"/>
          <cell r="K130"/>
          <cell r="L130"/>
          <cell r="M130">
            <v>0</v>
          </cell>
          <cell r="N130"/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/>
          <cell r="K131"/>
          <cell r="L131"/>
          <cell r="M131">
            <v>0</v>
          </cell>
          <cell r="N131"/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/>
          <cell r="J132"/>
          <cell r="K132"/>
          <cell r="L132"/>
          <cell r="M132"/>
          <cell r="N132"/>
          <cell r="O132"/>
          <cell r="T132"/>
          <cell r="V132">
            <v>0</v>
          </cell>
        </row>
        <row r="133">
          <cell r="I133" t="str">
            <v>UTGSSTotalSumBlk1</v>
          </cell>
          <cell r="J133"/>
          <cell r="K133">
            <v>0</v>
          </cell>
          <cell r="L133">
            <v>0</v>
          </cell>
          <cell r="M133">
            <v>0</v>
          </cell>
          <cell r="N133"/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/>
          <cell r="K134">
            <v>0</v>
          </cell>
          <cell r="L134">
            <v>0</v>
          </cell>
          <cell r="M134">
            <v>0</v>
          </cell>
          <cell r="N134"/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/>
          <cell r="J135"/>
          <cell r="K135"/>
          <cell r="L135"/>
          <cell r="M135"/>
          <cell r="N135"/>
          <cell r="O135"/>
          <cell r="T135"/>
          <cell r="V135">
            <v>0</v>
          </cell>
        </row>
        <row r="136">
          <cell r="I136"/>
          <cell r="J136"/>
          <cell r="K136"/>
          <cell r="L136"/>
          <cell r="M136"/>
          <cell r="N136"/>
          <cell r="O136"/>
          <cell r="T136"/>
          <cell r="V136">
            <v>0</v>
          </cell>
        </row>
        <row r="137">
          <cell r="I137" t="str">
            <v>UTFSDNGSumBlk1</v>
          </cell>
          <cell r="J137"/>
          <cell r="K137"/>
          <cell r="L137"/>
          <cell r="M137">
            <v>0.71853999999999996</v>
          </cell>
          <cell r="N137"/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/>
          <cell r="K138"/>
          <cell r="L138"/>
          <cell r="M138">
            <v>0.56196000000000002</v>
          </cell>
          <cell r="N138"/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/>
          <cell r="K139"/>
          <cell r="L139"/>
          <cell r="M139">
            <v>0.48829999999999996</v>
          </cell>
          <cell r="N139"/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/>
          <cell r="K140"/>
          <cell r="L140"/>
          <cell r="M140">
            <v>0.80352000000000001</v>
          </cell>
          <cell r="N140"/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/>
          <cell r="K141"/>
          <cell r="L141"/>
          <cell r="M141">
            <v>0.64281999999999995</v>
          </cell>
          <cell r="N141"/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/>
          <cell r="K142"/>
          <cell r="L142"/>
          <cell r="M142">
            <v>0.57853999999999994</v>
          </cell>
          <cell r="N142"/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/>
          <cell r="K143"/>
          <cell r="L143"/>
          <cell r="M143"/>
          <cell r="N143"/>
          <cell r="O143"/>
          <cell r="T143"/>
          <cell r="V143">
            <v>0</v>
          </cell>
        </row>
        <row r="144">
          <cell r="I144" t="str">
            <v>UTF-1SNGSumBlk1</v>
          </cell>
          <cell r="J144"/>
          <cell r="K144"/>
          <cell r="L144"/>
          <cell r="M144">
            <v>0</v>
          </cell>
          <cell r="N144"/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/>
          <cell r="K145"/>
          <cell r="L145"/>
          <cell r="M145">
            <v>0</v>
          </cell>
          <cell r="N145"/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/>
          <cell r="K146"/>
          <cell r="L146"/>
          <cell r="M146">
            <v>0</v>
          </cell>
          <cell r="N146"/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/>
          <cell r="K147"/>
          <cell r="L147"/>
          <cell r="M147">
            <v>0</v>
          </cell>
          <cell r="N147"/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/>
          <cell r="K148"/>
          <cell r="L148"/>
          <cell r="M148">
            <v>0</v>
          </cell>
          <cell r="N148"/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/>
          <cell r="K149"/>
          <cell r="L149"/>
          <cell r="M149">
            <v>0</v>
          </cell>
          <cell r="N149"/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/>
          <cell r="K150"/>
          <cell r="L150"/>
          <cell r="M150"/>
          <cell r="N150"/>
          <cell r="O150"/>
          <cell r="T150"/>
          <cell r="V150">
            <v>0</v>
          </cell>
        </row>
        <row r="151">
          <cell r="I151" t="str">
            <v>UTF-1ComSumBlk1</v>
          </cell>
          <cell r="J151"/>
          <cell r="K151"/>
          <cell r="L151"/>
          <cell r="M151">
            <v>0</v>
          </cell>
          <cell r="N151"/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/>
          <cell r="K152"/>
          <cell r="L152"/>
          <cell r="M152">
            <v>0</v>
          </cell>
          <cell r="N152"/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/>
          <cell r="K153"/>
          <cell r="L153"/>
          <cell r="M153">
            <v>0</v>
          </cell>
          <cell r="N153"/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/>
          <cell r="K154"/>
          <cell r="L154"/>
          <cell r="M154">
            <v>0</v>
          </cell>
          <cell r="N154"/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/>
          <cell r="K155"/>
          <cell r="L155"/>
          <cell r="M155">
            <v>0</v>
          </cell>
          <cell r="N155"/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/>
          <cell r="K156"/>
          <cell r="L156"/>
          <cell r="M156">
            <v>0</v>
          </cell>
          <cell r="N156"/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/>
          <cell r="K157"/>
          <cell r="L157"/>
          <cell r="M157"/>
          <cell r="N157"/>
          <cell r="O157"/>
          <cell r="T157"/>
          <cell r="V157">
            <v>0</v>
          </cell>
        </row>
        <row r="158">
          <cell r="I158" t="str">
            <v>UTF-1TotalSumBlk1</v>
          </cell>
          <cell r="J158"/>
          <cell r="K158">
            <v>0.71853999999999996</v>
          </cell>
          <cell r="L158">
            <v>0</v>
          </cell>
          <cell r="M158">
            <v>0</v>
          </cell>
          <cell r="N158"/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/>
          <cell r="K159">
            <v>0.56196000000000002</v>
          </cell>
          <cell r="L159">
            <v>0</v>
          </cell>
          <cell r="M159">
            <v>0</v>
          </cell>
          <cell r="N159"/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/>
          <cell r="K160">
            <v>0.48829999999999996</v>
          </cell>
          <cell r="L160">
            <v>0</v>
          </cell>
          <cell r="M160">
            <v>0</v>
          </cell>
          <cell r="N160"/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/>
          <cell r="K161">
            <v>0.80352000000000001</v>
          </cell>
          <cell r="L161">
            <v>0</v>
          </cell>
          <cell r="M161">
            <v>0</v>
          </cell>
          <cell r="N161"/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/>
          <cell r="K162">
            <v>0.64281999999999995</v>
          </cell>
          <cell r="L162">
            <v>0</v>
          </cell>
          <cell r="M162">
            <v>0</v>
          </cell>
          <cell r="N162"/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/>
          <cell r="K163">
            <v>0.57853999999999994</v>
          </cell>
          <cell r="L163">
            <v>0</v>
          </cell>
          <cell r="M163">
            <v>0</v>
          </cell>
          <cell r="N163"/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/>
          <cell r="J164"/>
          <cell r="K164"/>
          <cell r="L164"/>
          <cell r="M164"/>
          <cell r="N164"/>
          <cell r="O164"/>
          <cell r="T164"/>
          <cell r="V164">
            <v>0</v>
          </cell>
        </row>
        <row r="165">
          <cell r="I165" t="str">
            <v>UTF-1DNGSumMin</v>
          </cell>
          <cell r="J165"/>
          <cell r="K165"/>
          <cell r="L165"/>
          <cell r="M165">
            <v>0</v>
          </cell>
          <cell r="N165"/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/>
          <cell r="K166"/>
          <cell r="L166"/>
          <cell r="M166">
            <v>0</v>
          </cell>
          <cell r="N166"/>
          <cell r="O166">
            <v>0</v>
          </cell>
          <cell r="T166">
            <v>97</v>
          </cell>
          <cell r="V166">
            <v>97</v>
          </cell>
        </row>
        <row r="167">
          <cell r="I167"/>
          <cell r="J167"/>
          <cell r="K167"/>
          <cell r="L167"/>
          <cell r="M167"/>
          <cell r="N167"/>
          <cell r="O167"/>
          <cell r="T167"/>
          <cell r="V167">
            <v>0</v>
          </cell>
        </row>
        <row r="168">
          <cell r="I168"/>
          <cell r="J168"/>
          <cell r="K168"/>
          <cell r="L168"/>
          <cell r="M168"/>
          <cell r="N168"/>
          <cell r="O168"/>
          <cell r="T168"/>
          <cell r="V168">
            <v>0</v>
          </cell>
        </row>
        <row r="169">
          <cell r="I169" t="str">
            <v>UTF-3DNG</v>
          </cell>
          <cell r="J169"/>
          <cell r="K169"/>
          <cell r="L169"/>
          <cell r="M169">
            <v>0</v>
          </cell>
          <cell r="N169"/>
          <cell r="O169"/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/>
          <cell r="K170"/>
          <cell r="L170"/>
          <cell r="M170">
            <v>0</v>
          </cell>
          <cell r="N170"/>
          <cell r="O170"/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/>
          <cell r="K171"/>
          <cell r="L171"/>
          <cell r="M171">
            <v>0</v>
          </cell>
          <cell r="N171"/>
          <cell r="O171"/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/>
          <cell r="K172">
            <v>0</v>
          </cell>
          <cell r="L172">
            <v>0</v>
          </cell>
          <cell r="M172">
            <v>0</v>
          </cell>
          <cell r="N172"/>
          <cell r="O172"/>
          <cell r="T172">
            <v>8.6180799999999991</v>
          </cell>
          <cell r="V172">
            <v>8.6180799999999991</v>
          </cell>
        </row>
        <row r="173">
          <cell r="J173"/>
          <cell r="K173"/>
          <cell r="L173"/>
          <cell r="M173"/>
          <cell r="N173"/>
          <cell r="O173"/>
          <cell r="T173"/>
          <cell r="V173">
            <v>0</v>
          </cell>
        </row>
        <row r="174">
          <cell r="I174" t="str">
            <v>UTF-3DNGDemand</v>
          </cell>
          <cell r="J174"/>
          <cell r="K174"/>
          <cell r="L174"/>
          <cell r="M174">
            <v>0</v>
          </cell>
          <cell r="N174"/>
          <cell r="O174"/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/>
          <cell r="K175"/>
          <cell r="L175"/>
          <cell r="M175">
            <v>0</v>
          </cell>
          <cell r="N175"/>
          <cell r="O175"/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/>
          <cell r="K176"/>
          <cell r="L176"/>
          <cell r="M176">
            <v>0</v>
          </cell>
          <cell r="N176"/>
          <cell r="O176"/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/>
          <cell r="K177">
            <v>0</v>
          </cell>
          <cell r="L177">
            <v>0</v>
          </cell>
          <cell r="M177">
            <v>0</v>
          </cell>
          <cell r="N177"/>
          <cell r="O177"/>
          <cell r="T177">
            <v>73.28</v>
          </cell>
          <cell r="V177">
            <v>73.28</v>
          </cell>
        </row>
        <row r="178">
          <cell r="I178"/>
          <cell r="J178"/>
          <cell r="K178"/>
          <cell r="L178"/>
          <cell r="M178"/>
          <cell r="N178"/>
          <cell r="O178"/>
          <cell r="T178"/>
          <cell r="V178">
            <v>0</v>
          </cell>
        </row>
        <row r="179">
          <cell r="I179"/>
          <cell r="J179"/>
          <cell r="K179"/>
          <cell r="L179"/>
          <cell r="M179"/>
          <cell r="N179"/>
          <cell r="O179"/>
          <cell r="T179"/>
          <cell r="V179">
            <v>0</v>
          </cell>
        </row>
        <row r="180">
          <cell r="I180" t="str">
            <v>UTF-4DNGBlk1</v>
          </cell>
          <cell r="J180"/>
          <cell r="K180"/>
          <cell r="L180"/>
          <cell r="M180">
            <v>0</v>
          </cell>
          <cell r="N180"/>
          <cell r="O180"/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/>
          <cell r="K181"/>
          <cell r="L181"/>
          <cell r="M181">
            <v>0</v>
          </cell>
          <cell r="N181"/>
          <cell r="O181"/>
          <cell r="T181">
            <v>0.31041000000000002</v>
          </cell>
          <cell r="V181">
            <v>0.31041000000000002</v>
          </cell>
        </row>
        <row r="182">
          <cell r="J182"/>
          <cell r="K182"/>
          <cell r="L182"/>
          <cell r="M182"/>
          <cell r="N182"/>
          <cell r="O182"/>
          <cell r="T182"/>
          <cell r="V182">
            <v>0</v>
          </cell>
        </row>
        <row r="183">
          <cell r="I183" t="str">
            <v>UTF-4SNGBlk1</v>
          </cell>
          <cell r="J183"/>
          <cell r="K183"/>
          <cell r="L183"/>
          <cell r="M183">
            <v>0</v>
          </cell>
          <cell r="N183"/>
          <cell r="O183"/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/>
          <cell r="K184"/>
          <cell r="L184"/>
          <cell r="M184">
            <v>0</v>
          </cell>
          <cell r="N184"/>
          <cell r="O184"/>
          <cell r="T184">
            <v>0.83808000000000005</v>
          </cell>
          <cell r="V184">
            <v>0.83808000000000005</v>
          </cell>
        </row>
        <row r="185">
          <cell r="J185"/>
          <cell r="K185"/>
          <cell r="L185"/>
          <cell r="M185"/>
          <cell r="N185"/>
          <cell r="O185"/>
          <cell r="T185"/>
          <cell r="V185">
            <v>0</v>
          </cell>
        </row>
        <row r="186">
          <cell r="I186" t="str">
            <v>UTF-4ComBlk1</v>
          </cell>
          <cell r="J186"/>
          <cell r="K186"/>
          <cell r="L186"/>
          <cell r="M186">
            <v>0</v>
          </cell>
          <cell r="N186"/>
          <cell r="O186"/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/>
          <cell r="K187"/>
          <cell r="L187"/>
          <cell r="M187">
            <v>0</v>
          </cell>
          <cell r="N187"/>
          <cell r="O187"/>
          <cell r="T187">
            <v>5.3326399999999996</v>
          </cell>
          <cell r="V187">
            <v>5.3326399999999996</v>
          </cell>
        </row>
        <row r="188">
          <cell r="J188"/>
          <cell r="K188"/>
          <cell r="L188"/>
          <cell r="M188"/>
          <cell r="N188"/>
          <cell r="O188"/>
          <cell r="T188"/>
          <cell r="V188">
            <v>0</v>
          </cell>
        </row>
        <row r="189">
          <cell r="I189" t="str">
            <v>UTF-4TotalBlk1</v>
          </cell>
          <cell r="J189"/>
          <cell r="K189">
            <v>0</v>
          </cell>
          <cell r="L189">
            <v>0</v>
          </cell>
          <cell r="M189">
            <v>0</v>
          </cell>
          <cell r="N189"/>
          <cell r="O189"/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/>
          <cell r="K190">
            <v>0</v>
          </cell>
          <cell r="L190">
            <v>0</v>
          </cell>
          <cell r="M190">
            <v>0</v>
          </cell>
          <cell r="N190"/>
          <cell r="O190"/>
          <cell r="T190">
            <v>6.4811299999999994</v>
          </cell>
          <cell r="V190">
            <v>6.4811299999999994</v>
          </cell>
        </row>
        <row r="191">
          <cell r="I191"/>
          <cell r="J191"/>
          <cell r="K191"/>
          <cell r="L191"/>
          <cell r="M191"/>
          <cell r="N191"/>
          <cell r="O191"/>
          <cell r="T191"/>
          <cell r="V191">
            <v>0</v>
          </cell>
        </row>
        <row r="192">
          <cell r="I192" t="str">
            <v>UTF-4DNGYearlyMin</v>
          </cell>
          <cell r="J192"/>
          <cell r="K192"/>
          <cell r="L192"/>
          <cell r="M192">
            <v>0</v>
          </cell>
          <cell r="N192"/>
          <cell r="O192"/>
          <cell r="T192">
            <v>38700</v>
          </cell>
          <cell r="V192">
            <v>38700</v>
          </cell>
        </row>
        <row r="193">
          <cell r="I193"/>
          <cell r="J193"/>
          <cell r="K193"/>
          <cell r="L193"/>
          <cell r="M193"/>
          <cell r="N193"/>
          <cell r="O193"/>
          <cell r="T193"/>
          <cell r="V193">
            <v>0</v>
          </cell>
        </row>
        <row r="194">
          <cell r="I194"/>
          <cell r="J194"/>
          <cell r="K194"/>
          <cell r="L194"/>
          <cell r="M194"/>
          <cell r="N194"/>
          <cell r="O194"/>
          <cell r="T194"/>
          <cell r="V194">
            <v>0</v>
          </cell>
        </row>
        <row r="195">
          <cell r="I195" t="str">
            <v>UTNGVDNG</v>
          </cell>
          <cell r="J195"/>
          <cell r="K195"/>
          <cell r="L195"/>
          <cell r="M195">
            <v>5.2494399999999999</v>
          </cell>
          <cell r="N195"/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/>
          <cell r="K196"/>
          <cell r="L196"/>
          <cell r="M196">
            <v>0</v>
          </cell>
          <cell r="N196"/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/>
          <cell r="K197"/>
          <cell r="L197"/>
          <cell r="M197">
            <v>0</v>
          </cell>
          <cell r="N197"/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/>
          <cell r="K198">
            <v>5.2494399999999999</v>
          </cell>
          <cell r="L198">
            <v>0</v>
          </cell>
          <cell r="M198">
            <v>0</v>
          </cell>
          <cell r="N198"/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/>
          <cell r="J199"/>
          <cell r="K199"/>
          <cell r="L199"/>
          <cell r="M199"/>
          <cell r="N199"/>
          <cell r="O199"/>
          <cell r="T199"/>
          <cell r="V199">
            <v>0</v>
          </cell>
        </row>
        <row r="200">
          <cell r="I200"/>
          <cell r="J200"/>
          <cell r="K200"/>
          <cell r="L200"/>
          <cell r="M200"/>
          <cell r="N200"/>
          <cell r="O200"/>
          <cell r="T200"/>
          <cell r="V200">
            <v>0</v>
          </cell>
        </row>
        <row r="201">
          <cell r="I201" t="str">
            <v>UTISDNGBlk1</v>
          </cell>
          <cell r="J201"/>
          <cell r="K201"/>
          <cell r="L201"/>
          <cell r="M201">
            <v>0.25119999999999998</v>
          </cell>
          <cell r="N201"/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/>
          <cell r="K202"/>
          <cell r="L202"/>
          <cell r="M202">
            <v>0.2311</v>
          </cell>
          <cell r="N202"/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/>
          <cell r="K203"/>
          <cell r="L203"/>
          <cell r="M203">
            <v>0.21261999999999998</v>
          </cell>
          <cell r="N203"/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/>
          <cell r="K204"/>
          <cell r="L204"/>
          <cell r="M204"/>
          <cell r="N204"/>
          <cell r="O204"/>
          <cell r="T204"/>
          <cell r="V204">
            <v>0</v>
          </cell>
        </row>
        <row r="205">
          <cell r="I205" t="str">
            <v>UTI-4SNGBlk1</v>
          </cell>
          <cell r="J205"/>
          <cell r="K205"/>
          <cell r="L205"/>
          <cell r="M205">
            <v>0</v>
          </cell>
          <cell r="N205"/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/>
          <cell r="K206"/>
          <cell r="L206"/>
          <cell r="M206">
            <v>0</v>
          </cell>
          <cell r="N206"/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/>
          <cell r="K207"/>
          <cell r="L207"/>
          <cell r="M207">
            <v>0</v>
          </cell>
          <cell r="N207"/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/>
          <cell r="K208"/>
          <cell r="L208"/>
          <cell r="M208"/>
          <cell r="N208"/>
          <cell r="O208"/>
          <cell r="T208"/>
          <cell r="V208">
            <v>0</v>
          </cell>
        </row>
        <row r="209">
          <cell r="I209" t="str">
            <v>UTI-4ComBlk1</v>
          </cell>
          <cell r="J209"/>
          <cell r="K209"/>
          <cell r="L209"/>
          <cell r="M209">
            <v>0</v>
          </cell>
          <cell r="N209"/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/>
          <cell r="K210"/>
          <cell r="L210"/>
          <cell r="M210">
            <v>0</v>
          </cell>
          <cell r="N210"/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/>
          <cell r="K211"/>
          <cell r="L211"/>
          <cell r="M211">
            <v>0</v>
          </cell>
          <cell r="N211"/>
          <cell r="O211">
            <v>0</v>
          </cell>
          <cell r="T211">
            <v>1.83989</v>
          </cell>
          <cell r="V211">
            <v>1.83989</v>
          </cell>
        </row>
        <row r="212">
          <cell r="J212"/>
          <cell r="K212"/>
          <cell r="L212"/>
          <cell r="M212"/>
          <cell r="N212"/>
          <cell r="O212"/>
          <cell r="T212"/>
          <cell r="V212">
            <v>0</v>
          </cell>
        </row>
        <row r="213">
          <cell r="I213" t="str">
            <v>UTI-4TotalBlk1</v>
          </cell>
          <cell r="J213"/>
          <cell r="K213">
            <v>0.25119999999999998</v>
          </cell>
          <cell r="L213">
            <v>0</v>
          </cell>
          <cell r="M213">
            <v>0</v>
          </cell>
          <cell r="N213"/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/>
          <cell r="K214">
            <v>0.2311</v>
          </cell>
          <cell r="L214">
            <v>0</v>
          </cell>
          <cell r="M214">
            <v>0</v>
          </cell>
          <cell r="N214"/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/>
          <cell r="K215">
            <v>0.21261999999999998</v>
          </cell>
          <cell r="L215">
            <v>0</v>
          </cell>
          <cell r="M215">
            <v>0</v>
          </cell>
          <cell r="N215"/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/>
          <cell r="J216"/>
          <cell r="K216"/>
          <cell r="L216"/>
          <cell r="M216"/>
          <cell r="N216"/>
          <cell r="O216"/>
          <cell r="T216"/>
          <cell r="V216">
            <v>0</v>
          </cell>
        </row>
        <row r="217">
          <cell r="I217"/>
          <cell r="J217"/>
          <cell r="K217"/>
          <cell r="L217"/>
          <cell r="M217"/>
          <cell r="N217"/>
          <cell r="O217"/>
          <cell r="T217"/>
          <cell r="V217">
            <v>0</v>
          </cell>
        </row>
        <row r="218">
          <cell r="I218" t="str">
            <v>UTIS-4DNGBlk1</v>
          </cell>
          <cell r="J218"/>
          <cell r="K218"/>
          <cell r="L218"/>
          <cell r="M218">
            <v>0</v>
          </cell>
          <cell r="N218"/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/>
          <cell r="K219"/>
          <cell r="L219"/>
          <cell r="M219">
            <v>0</v>
          </cell>
          <cell r="N219"/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/>
          <cell r="K220"/>
          <cell r="L220"/>
          <cell r="M220">
            <v>0</v>
          </cell>
          <cell r="N220"/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/>
          <cell r="K221"/>
          <cell r="L221"/>
          <cell r="M221"/>
          <cell r="N221"/>
          <cell r="O221"/>
          <cell r="T221"/>
          <cell r="V221">
            <v>0</v>
          </cell>
        </row>
        <row r="222">
          <cell r="I222" t="str">
            <v>UTIS-4SNGBlk1</v>
          </cell>
          <cell r="J222"/>
          <cell r="K222"/>
          <cell r="L222"/>
          <cell r="M222">
            <v>0</v>
          </cell>
          <cell r="N222"/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/>
          <cell r="K223"/>
          <cell r="L223"/>
          <cell r="M223">
            <v>0</v>
          </cell>
          <cell r="N223"/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/>
          <cell r="K224"/>
          <cell r="L224"/>
          <cell r="M224">
            <v>0</v>
          </cell>
          <cell r="N224"/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/>
          <cell r="K225"/>
          <cell r="L225"/>
          <cell r="M225"/>
          <cell r="N225"/>
          <cell r="O225"/>
          <cell r="T225"/>
          <cell r="V225">
            <v>0</v>
          </cell>
        </row>
        <row r="226">
          <cell r="I226" t="str">
            <v>UTIS-4ComBlk1</v>
          </cell>
          <cell r="J226"/>
          <cell r="K226"/>
          <cell r="L226"/>
          <cell r="M226">
            <v>0</v>
          </cell>
          <cell r="N226"/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/>
          <cell r="K227"/>
          <cell r="L227"/>
          <cell r="M227">
            <v>0</v>
          </cell>
          <cell r="N227"/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/>
          <cell r="K228"/>
          <cell r="L228"/>
          <cell r="M228">
            <v>0</v>
          </cell>
          <cell r="N228"/>
          <cell r="O228">
            <v>0</v>
          </cell>
          <cell r="T228">
            <v>1.83989</v>
          </cell>
          <cell r="V228">
            <v>1.83989</v>
          </cell>
        </row>
        <row r="229">
          <cell r="J229"/>
          <cell r="K229"/>
          <cell r="L229"/>
          <cell r="M229"/>
          <cell r="N229"/>
          <cell r="O229"/>
          <cell r="T229"/>
          <cell r="V229">
            <v>0</v>
          </cell>
        </row>
        <row r="230">
          <cell r="I230" t="str">
            <v>UTIS-4TotalBlk1</v>
          </cell>
          <cell r="J230"/>
          <cell r="K230">
            <v>0</v>
          </cell>
          <cell r="L230">
            <v>0</v>
          </cell>
          <cell r="M230">
            <v>0</v>
          </cell>
          <cell r="N230"/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/>
          <cell r="K231">
            <v>0</v>
          </cell>
          <cell r="L231">
            <v>0</v>
          </cell>
          <cell r="M231">
            <v>0</v>
          </cell>
          <cell r="N231"/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/>
          <cell r="K232">
            <v>0</v>
          </cell>
          <cell r="L232">
            <v>0</v>
          </cell>
          <cell r="M232">
            <v>0</v>
          </cell>
          <cell r="N232"/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/>
          <cell r="J233"/>
          <cell r="K233"/>
          <cell r="L233"/>
          <cell r="M233"/>
          <cell r="N233"/>
          <cell r="O233"/>
          <cell r="T233"/>
          <cell r="V233">
            <v>0</v>
          </cell>
        </row>
        <row r="234">
          <cell r="I234"/>
          <cell r="J234"/>
          <cell r="K234"/>
          <cell r="L234"/>
          <cell r="M234"/>
          <cell r="N234"/>
          <cell r="O234"/>
          <cell r="T234"/>
          <cell r="V234">
            <v>0</v>
          </cell>
        </row>
        <row r="235">
          <cell r="I235" t="str">
            <v>UTT-1DNG</v>
          </cell>
          <cell r="J235"/>
          <cell r="K235"/>
          <cell r="L235"/>
          <cell r="M235">
            <v>0</v>
          </cell>
          <cell r="N235"/>
          <cell r="O235"/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/>
          <cell r="K236"/>
          <cell r="L236"/>
          <cell r="M236">
            <v>0</v>
          </cell>
          <cell r="N236"/>
          <cell r="O236"/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/>
          <cell r="K237"/>
          <cell r="L237"/>
          <cell r="M237">
            <v>0</v>
          </cell>
          <cell r="N237"/>
          <cell r="O237"/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/>
          <cell r="K238">
            <v>0</v>
          </cell>
          <cell r="L238">
            <v>0</v>
          </cell>
          <cell r="M238">
            <v>0</v>
          </cell>
          <cell r="N238"/>
          <cell r="O238"/>
          <cell r="T238">
            <v>5.4034399999999998</v>
          </cell>
          <cell r="V238">
            <v>5.4034399999999998</v>
          </cell>
        </row>
        <row r="239">
          <cell r="I239"/>
          <cell r="J239"/>
          <cell r="K239"/>
          <cell r="L239"/>
          <cell r="M239"/>
          <cell r="N239"/>
          <cell r="O239"/>
          <cell r="T239"/>
          <cell r="V239">
            <v>0</v>
          </cell>
        </row>
        <row r="240">
          <cell r="I240"/>
          <cell r="J240"/>
          <cell r="K240"/>
          <cell r="L240"/>
          <cell r="M240"/>
          <cell r="N240"/>
          <cell r="O240"/>
          <cell r="T240"/>
          <cell r="V240">
            <v>0</v>
          </cell>
        </row>
        <row r="241">
          <cell r="I241" t="str">
            <v>UTESDNG</v>
          </cell>
          <cell r="J241"/>
          <cell r="K241"/>
          <cell r="L241"/>
          <cell r="M241">
            <v>1.77311</v>
          </cell>
          <cell r="N241"/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/>
          <cell r="K242"/>
          <cell r="L242"/>
          <cell r="M242">
            <v>0</v>
          </cell>
          <cell r="N242"/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/>
          <cell r="K243"/>
          <cell r="L243"/>
          <cell r="M243">
            <v>0</v>
          </cell>
          <cell r="N243"/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/>
          <cell r="K244">
            <v>1.77311</v>
          </cell>
          <cell r="L244">
            <v>0</v>
          </cell>
          <cell r="M244">
            <v>0</v>
          </cell>
          <cell r="N244"/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/>
          <cell r="J245"/>
          <cell r="K245"/>
          <cell r="L245"/>
          <cell r="M245"/>
          <cell r="N245"/>
          <cell r="O245"/>
          <cell r="T245"/>
          <cell r="V245">
            <v>0</v>
          </cell>
        </row>
        <row r="246">
          <cell r="I246"/>
          <cell r="J246"/>
          <cell r="K246"/>
          <cell r="L246"/>
          <cell r="M246"/>
          <cell r="N246"/>
          <cell r="O246"/>
          <cell r="T246"/>
          <cell r="V246">
            <v>0</v>
          </cell>
        </row>
        <row r="247">
          <cell r="I247" t="str">
            <v>UTFT-1DNGBlk1</v>
          </cell>
          <cell r="J247"/>
          <cell r="K247"/>
          <cell r="L247"/>
          <cell r="M247">
            <v>0.24747</v>
          </cell>
          <cell r="N247"/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/>
          <cell r="K248"/>
          <cell r="L248"/>
          <cell r="M248">
            <v>0.22950999999999999</v>
          </cell>
          <cell r="N248"/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/>
          <cell r="K249"/>
          <cell r="L249"/>
          <cell r="M249">
            <v>0.15261</v>
          </cell>
          <cell r="N249"/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/>
          <cell r="K250"/>
          <cell r="L250"/>
          <cell r="M250">
            <v>2.8029999999999999E-2</v>
          </cell>
          <cell r="N250"/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/>
          <cell r="J251"/>
          <cell r="K251"/>
          <cell r="L251"/>
          <cell r="M251"/>
          <cell r="N251"/>
          <cell r="O251"/>
          <cell r="T251"/>
          <cell r="V251">
            <v>0</v>
          </cell>
        </row>
        <row r="252">
          <cell r="I252" t="str">
            <v>UTFT-1DNGYearlyMin</v>
          </cell>
          <cell r="J252"/>
          <cell r="K252"/>
          <cell r="L252"/>
          <cell r="M252">
            <v>20400</v>
          </cell>
          <cell r="N252"/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/>
          <cell r="J253"/>
          <cell r="K253"/>
          <cell r="L253"/>
          <cell r="M253"/>
          <cell r="N253"/>
          <cell r="O253"/>
          <cell r="T253"/>
          <cell r="V253">
            <v>0</v>
          </cell>
        </row>
        <row r="254">
          <cell r="I254"/>
          <cell r="J254"/>
          <cell r="K254"/>
          <cell r="L254"/>
          <cell r="M254"/>
          <cell r="N254"/>
          <cell r="O254"/>
          <cell r="T254"/>
          <cell r="V254">
            <v>0</v>
          </cell>
        </row>
        <row r="255">
          <cell r="I255" t="str">
            <v>UTFT-1LDNGBlk1</v>
          </cell>
          <cell r="J255"/>
          <cell r="K255"/>
          <cell r="L255"/>
          <cell r="M255">
            <v>0</v>
          </cell>
          <cell r="N255"/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/>
          <cell r="K256"/>
          <cell r="L256"/>
          <cell r="M256">
            <v>0</v>
          </cell>
          <cell r="N256"/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/>
          <cell r="K257"/>
          <cell r="L257"/>
          <cell r="M257">
            <v>0</v>
          </cell>
          <cell r="N257"/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/>
          <cell r="K258"/>
          <cell r="L258"/>
          <cell r="M258">
            <v>0</v>
          </cell>
          <cell r="N258"/>
          <cell r="O258" t="e">
            <v>#REF!</v>
          </cell>
          <cell r="T258">
            <v>0</v>
          </cell>
          <cell r="V258">
            <v>0</v>
          </cell>
        </row>
        <row r="259">
          <cell r="J259"/>
          <cell r="K259"/>
          <cell r="L259"/>
          <cell r="M259"/>
          <cell r="N259"/>
          <cell r="O259"/>
          <cell r="T259"/>
          <cell r="V259">
            <v>0</v>
          </cell>
        </row>
        <row r="260">
          <cell r="I260" t="str">
            <v>UTFT-1LDNGMonthlyMin</v>
          </cell>
          <cell r="J260"/>
          <cell r="K260"/>
          <cell r="L260"/>
          <cell r="M260">
            <v>248000</v>
          </cell>
          <cell r="N260"/>
          <cell r="O260">
            <v>248000</v>
          </cell>
          <cell r="T260">
            <v>248000</v>
          </cell>
          <cell r="V260">
            <v>0</v>
          </cell>
        </row>
        <row r="261">
          <cell r="I261"/>
          <cell r="J261"/>
          <cell r="K261"/>
          <cell r="L261"/>
          <cell r="M261"/>
          <cell r="N261"/>
          <cell r="O261"/>
          <cell r="T261"/>
          <cell r="V261">
            <v>0</v>
          </cell>
        </row>
        <row r="262">
          <cell r="I262"/>
          <cell r="J262"/>
          <cell r="K262"/>
          <cell r="L262"/>
          <cell r="M262"/>
          <cell r="N262"/>
          <cell r="O262"/>
          <cell r="T262"/>
          <cell r="V262">
            <v>0</v>
          </cell>
        </row>
        <row r="263">
          <cell r="I263" t="str">
            <v>UTFT-2DNGBlk1</v>
          </cell>
          <cell r="J263"/>
          <cell r="K263"/>
          <cell r="L263"/>
          <cell r="M263">
            <v>0</v>
          </cell>
          <cell r="N263"/>
          <cell r="O263"/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/>
          <cell r="K264"/>
          <cell r="L264"/>
          <cell r="M264">
            <v>0</v>
          </cell>
          <cell r="N264"/>
          <cell r="O264"/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/>
          <cell r="K265"/>
          <cell r="L265"/>
          <cell r="M265">
            <v>0</v>
          </cell>
          <cell r="N265"/>
          <cell r="O265"/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/>
          <cell r="K266"/>
          <cell r="L266"/>
          <cell r="M266">
            <v>0</v>
          </cell>
          <cell r="N266"/>
          <cell r="O266"/>
          <cell r="T266">
            <v>2.4639999999999999E-2</v>
          </cell>
          <cell r="V266">
            <v>2.4639999999999999E-2</v>
          </cell>
        </row>
        <row r="267">
          <cell r="J267"/>
          <cell r="K267"/>
          <cell r="L267"/>
          <cell r="M267"/>
          <cell r="N267"/>
          <cell r="O267"/>
          <cell r="T267"/>
          <cell r="V267">
            <v>0</v>
          </cell>
        </row>
        <row r="268">
          <cell r="I268" t="str">
            <v>UTFT-2CO2Blk1</v>
          </cell>
          <cell r="J268"/>
          <cell r="K268"/>
          <cell r="L268"/>
          <cell r="M268">
            <v>0</v>
          </cell>
          <cell r="N268"/>
          <cell r="O268"/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/>
          <cell r="K269"/>
          <cell r="L269"/>
          <cell r="M269">
            <v>0</v>
          </cell>
          <cell r="N269"/>
          <cell r="O269"/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/>
          <cell r="K270"/>
          <cell r="L270"/>
          <cell r="M270">
            <v>0</v>
          </cell>
          <cell r="N270"/>
          <cell r="O270"/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/>
          <cell r="K271"/>
          <cell r="L271"/>
          <cell r="M271">
            <v>0</v>
          </cell>
          <cell r="N271"/>
          <cell r="O271"/>
          <cell r="T271">
            <v>4.45E-3</v>
          </cell>
          <cell r="V271">
            <v>4.45E-3</v>
          </cell>
        </row>
        <row r="272">
          <cell r="J272"/>
          <cell r="K272"/>
          <cell r="L272"/>
          <cell r="M272"/>
          <cell r="N272"/>
          <cell r="O272"/>
          <cell r="T272"/>
          <cell r="V272">
            <v>0</v>
          </cell>
        </row>
        <row r="273">
          <cell r="I273" t="str">
            <v>UTFT-2TotalBlk1</v>
          </cell>
          <cell r="J273"/>
          <cell r="K273">
            <v>0</v>
          </cell>
          <cell r="L273">
            <v>0</v>
          </cell>
          <cell r="M273">
            <v>0</v>
          </cell>
          <cell r="N273"/>
          <cell r="O273"/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/>
          <cell r="K274">
            <v>0</v>
          </cell>
          <cell r="L274">
            <v>0</v>
          </cell>
          <cell r="M274">
            <v>0</v>
          </cell>
          <cell r="N274"/>
          <cell r="O274"/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/>
          <cell r="K275">
            <v>0</v>
          </cell>
          <cell r="L275">
            <v>0</v>
          </cell>
          <cell r="M275">
            <v>0</v>
          </cell>
          <cell r="N275"/>
          <cell r="O275"/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/>
          <cell r="K276"/>
          <cell r="L276"/>
          <cell r="M276">
            <v>0</v>
          </cell>
          <cell r="N276"/>
          <cell r="O276"/>
          <cell r="T276">
            <v>2.9090000000000001E-2</v>
          </cell>
          <cell r="V276">
            <v>2.9090000000000001E-2</v>
          </cell>
        </row>
        <row r="277">
          <cell r="I277"/>
          <cell r="J277"/>
          <cell r="K277"/>
          <cell r="L277"/>
          <cell r="M277"/>
          <cell r="N277"/>
          <cell r="O277"/>
          <cell r="T277"/>
          <cell r="V277">
            <v>0</v>
          </cell>
        </row>
        <row r="278">
          <cell r="I278" t="str">
            <v>UTFT-2DNGYearlyMin</v>
          </cell>
          <cell r="J278"/>
          <cell r="K278"/>
          <cell r="L278"/>
          <cell r="M278">
            <v>0</v>
          </cell>
          <cell r="N278"/>
          <cell r="O278"/>
          <cell r="T278">
            <v>23200</v>
          </cell>
          <cell r="V278">
            <v>23200</v>
          </cell>
        </row>
        <row r="279">
          <cell r="I279"/>
          <cell r="J279"/>
          <cell r="K279"/>
          <cell r="L279"/>
          <cell r="M279"/>
          <cell r="N279"/>
          <cell r="O279"/>
          <cell r="T279"/>
          <cell r="V279">
            <v>0</v>
          </cell>
        </row>
        <row r="280">
          <cell r="I280"/>
          <cell r="J280"/>
          <cell r="K280"/>
          <cell r="L280"/>
          <cell r="M280"/>
          <cell r="N280"/>
          <cell r="O280"/>
          <cell r="T280"/>
          <cell r="V280">
            <v>0</v>
          </cell>
        </row>
        <row r="281">
          <cell r="I281" t="str">
            <v>UTFT-2CDNGBlk1</v>
          </cell>
          <cell r="J281"/>
          <cell r="K281"/>
          <cell r="L281"/>
          <cell r="M281">
            <v>0</v>
          </cell>
          <cell r="N281"/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/>
          <cell r="K282"/>
          <cell r="L282"/>
          <cell r="M282">
            <v>0</v>
          </cell>
          <cell r="N282"/>
          <cell r="O282">
            <v>0.02</v>
          </cell>
          <cell r="T282">
            <v>0.02</v>
          </cell>
          <cell r="V282">
            <v>0.02</v>
          </cell>
        </row>
        <row r="283">
          <cell r="J283"/>
          <cell r="K283"/>
          <cell r="L283"/>
          <cell r="M283"/>
          <cell r="N283"/>
          <cell r="O283"/>
          <cell r="T283"/>
          <cell r="V283">
            <v>0</v>
          </cell>
        </row>
        <row r="284">
          <cell r="I284" t="str">
            <v>UTFT-1LDNGMonthlyMin</v>
          </cell>
          <cell r="J284"/>
          <cell r="K284"/>
          <cell r="L284"/>
          <cell r="M284">
            <v>0</v>
          </cell>
          <cell r="N284"/>
          <cell r="O284" t="e">
            <v>#REF!</v>
          </cell>
          <cell r="T284">
            <v>0</v>
          </cell>
          <cell r="V284">
            <v>0</v>
          </cell>
        </row>
        <row r="285">
          <cell r="I285"/>
          <cell r="J285"/>
          <cell r="K285"/>
          <cell r="L285"/>
          <cell r="M285"/>
          <cell r="N285"/>
          <cell r="O285"/>
          <cell r="T285"/>
          <cell r="V285">
            <v>0</v>
          </cell>
        </row>
        <row r="286">
          <cell r="I286"/>
          <cell r="J286"/>
          <cell r="K286"/>
          <cell r="L286"/>
          <cell r="M286"/>
          <cell r="N286"/>
          <cell r="O286"/>
          <cell r="T286"/>
          <cell r="V286">
            <v>0</v>
          </cell>
        </row>
        <row r="287">
          <cell r="I287" t="str">
            <v>UTMTDNG</v>
          </cell>
          <cell r="J287"/>
          <cell r="K287"/>
          <cell r="L287"/>
          <cell r="M287">
            <v>0.64222000000000001</v>
          </cell>
          <cell r="N287"/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/>
          <cell r="K288"/>
          <cell r="L288"/>
          <cell r="M288">
            <v>0.06</v>
          </cell>
          <cell r="N288"/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/>
          <cell r="J289"/>
          <cell r="K289"/>
          <cell r="L289"/>
          <cell r="M289"/>
          <cell r="N289"/>
          <cell r="O289"/>
          <cell r="T289"/>
          <cell r="V289">
            <v>0</v>
          </cell>
        </row>
        <row r="290">
          <cell r="I290"/>
          <cell r="J290"/>
          <cell r="K290"/>
          <cell r="L290"/>
          <cell r="M290"/>
          <cell r="N290"/>
          <cell r="O290"/>
          <cell r="T290"/>
          <cell r="V290">
            <v>0</v>
          </cell>
        </row>
        <row r="291">
          <cell r="I291" t="str">
            <v>UTTSDNGBlk1</v>
          </cell>
          <cell r="J291"/>
          <cell r="K291"/>
          <cell r="L291"/>
          <cell r="M291">
            <v>0.21409</v>
          </cell>
          <cell r="N291"/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/>
          <cell r="K292"/>
          <cell r="L292"/>
          <cell r="M292">
            <v>0.16056000000000001</v>
          </cell>
          <cell r="N292"/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/>
          <cell r="K293"/>
          <cell r="L293"/>
          <cell r="M293">
            <v>0.12845000000000001</v>
          </cell>
          <cell r="N293"/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/>
          <cell r="K294"/>
          <cell r="L294"/>
          <cell r="M294">
            <v>5.1379999999999995E-2</v>
          </cell>
          <cell r="N294"/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/>
          <cell r="K295"/>
          <cell r="L295"/>
          <cell r="M295"/>
          <cell r="N295"/>
          <cell r="O295"/>
          <cell r="T295"/>
          <cell r="V295">
            <v>0</v>
          </cell>
        </row>
        <row r="296">
          <cell r="I296" t="str">
            <v>UTITCO2Blk1</v>
          </cell>
          <cell r="J296"/>
          <cell r="K296"/>
          <cell r="L296"/>
          <cell r="M296">
            <v>0</v>
          </cell>
          <cell r="N296"/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/>
          <cell r="K297"/>
          <cell r="L297"/>
          <cell r="M297">
            <v>0</v>
          </cell>
          <cell r="N297"/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/>
          <cell r="K298"/>
          <cell r="L298"/>
          <cell r="M298">
            <v>0</v>
          </cell>
          <cell r="N298"/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/>
          <cell r="K299"/>
          <cell r="L299"/>
          <cell r="M299">
            <v>0</v>
          </cell>
          <cell r="N299"/>
          <cell r="O299">
            <v>0</v>
          </cell>
          <cell r="T299">
            <v>4.3E-3</v>
          </cell>
          <cell r="V299">
            <v>4.3E-3</v>
          </cell>
        </row>
        <row r="300">
          <cell r="J300"/>
          <cell r="K300"/>
          <cell r="L300"/>
          <cell r="M300"/>
          <cell r="N300"/>
          <cell r="O300"/>
          <cell r="T300"/>
          <cell r="V300">
            <v>0</v>
          </cell>
        </row>
        <row r="301">
          <cell r="I301" t="str">
            <v>UTITTotalBlk1</v>
          </cell>
          <cell r="J301"/>
          <cell r="K301">
            <v>0.21409</v>
          </cell>
          <cell r="L301">
            <v>0</v>
          </cell>
          <cell r="M301">
            <v>0</v>
          </cell>
          <cell r="N301"/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/>
          <cell r="K302">
            <v>0.16056000000000001</v>
          </cell>
          <cell r="L302">
            <v>0</v>
          </cell>
          <cell r="M302">
            <v>0</v>
          </cell>
          <cell r="N302"/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/>
          <cell r="K303">
            <v>0.12845000000000001</v>
          </cell>
          <cell r="L303">
            <v>0</v>
          </cell>
          <cell r="M303">
            <v>0</v>
          </cell>
          <cell r="N303"/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/>
          <cell r="K304"/>
          <cell r="L304"/>
          <cell r="M304">
            <v>0</v>
          </cell>
          <cell r="N304"/>
          <cell r="O304">
            <v>0.1</v>
          </cell>
          <cell r="T304">
            <v>2.895E-2</v>
          </cell>
          <cell r="V304">
            <v>2.895E-2</v>
          </cell>
        </row>
        <row r="305">
          <cell r="I305"/>
          <cell r="J305"/>
          <cell r="K305"/>
          <cell r="L305"/>
          <cell r="M305"/>
          <cell r="N305"/>
          <cell r="O305"/>
          <cell r="T305"/>
          <cell r="V305">
            <v>0</v>
          </cell>
        </row>
        <row r="306">
          <cell r="I306"/>
          <cell r="J306"/>
          <cell r="K306"/>
          <cell r="L306"/>
          <cell r="M306"/>
          <cell r="N306"/>
          <cell r="O306"/>
          <cell r="T306"/>
          <cell r="V306">
            <v>0</v>
          </cell>
        </row>
        <row r="307">
          <cell r="I307" t="str">
            <v>UTIT-SDNGBlk1</v>
          </cell>
          <cell r="J307"/>
          <cell r="K307"/>
          <cell r="L307"/>
          <cell r="M307">
            <v>0</v>
          </cell>
          <cell r="N307"/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/>
          <cell r="K308"/>
          <cell r="L308"/>
          <cell r="M308">
            <v>0</v>
          </cell>
          <cell r="N308"/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/>
          <cell r="K309"/>
          <cell r="L309"/>
          <cell r="M309">
            <v>0</v>
          </cell>
          <cell r="N309"/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/>
          <cell r="K310"/>
          <cell r="L310"/>
          <cell r="M310">
            <v>0</v>
          </cell>
          <cell r="N310"/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/>
          <cell r="K311"/>
          <cell r="L311"/>
          <cell r="M311"/>
          <cell r="N311"/>
          <cell r="O311"/>
          <cell r="T311"/>
          <cell r="V311">
            <v>0</v>
          </cell>
        </row>
        <row r="312">
          <cell r="I312" t="str">
            <v>UTIT-SCO2Blk1</v>
          </cell>
          <cell r="J312"/>
          <cell r="K312"/>
          <cell r="L312"/>
          <cell r="M312">
            <v>0</v>
          </cell>
          <cell r="N312"/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/>
          <cell r="K313"/>
          <cell r="L313"/>
          <cell r="M313">
            <v>0</v>
          </cell>
          <cell r="N313"/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/>
          <cell r="K314"/>
          <cell r="L314"/>
          <cell r="M314">
            <v>0</v>
          </cell>
          <cell r="N314"/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/>
          <cell r="K315"/>
          <cell r="L315"/>
          <cell r="M315">
            <v>0</v>
          </cell>
          <cell r="N315"/>
          <cell r="O315">
            <v>0</v>
          </cell>
          <cell r="T315">
            <v>4.3E-3</v>
          </cell>
          <cell r="V315">
            <v>4.3E-3</v>
          </cell>
        </row>
        <row r="316">
          <cell r="J316"/>
          <cell r="K316"/>
          <cell r="L316"/>
          <cell r="M316"/>
          <cell r="N316"/>
          <cell r="O316"/>
          <cell r="T316"/>
          <cell r="V316">
            <v>0</v>
          </cell>
        </row>
        <row r="317">
          <cell r="I317" t="str">
            <v>UTIT-STotalBlk1</v>
          </cell>
          <cell r="J317"/>
          <cell r="K317">
            <v>0</v>
          </cell>
          <cell r="L317">
            <v>0</v>
          </cell>
          <cell r="M317">
            <v>0</v>
          </cell>
          <cell r="N317"/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/>
          <cell r="K318">
            <v>0</v>
          </cell>
          <cell r="L318">
            <v>0</v>
          </cell>
          <cell r="M318">
            <v>0</v>
          </cell>
          <cell r="N318"/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/>
          <cell r="K319">
            <v>0</v>
          </cell>
          <cell r="L319">
            <v>0</v>
          </cell>
          <cell r="M319">
            <v>0</v>
          </cell>
          <cell r="N319"/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/>
          <cell r="V321">
            <v>0</v>
          </cell>
        </row>
        <row r="322">
          <cell r="T322"/>
          <cell r="V322"/>
        </row>
        <row r="323">
          <cell r="V323"/>
        </row>
        <row r="324">
          <cell r="T324">
            <v>336530.72977369966</v>
          </cell>
          <cell r="V324">
            <v>65542.726026700111</v>
          </cell>
        </row>
        <row r="325">
          <cell r="T325"/>
        </row>
        <row r="326">
          <cell r="T326"/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3:I38"/>
  <sheetViews>
    <sheetView view="pageLayout" zoomScale="130" zoomScaleNormal="130" zoomScaleSheetLayoutView="70" zoomScalePageLayoutView="130" workbookViewId="0">
      <selection activeCell="A4" sqref="A4:I38"/>
    </sheetView>
  </sheetViews>
  <sheetFormatPr defaultColWidth="9.140625" defaultRowHeight="12.75"/>
  <cols>
    <col min="1" max="1" width="3.85546875" style="11" customWidth="1"/>
    <col min="2" max="2" width="49.42578125" customWidth="1"/>
    <col min="3" max="3" width="2" customWidth="1"/>
    <col min="4" max="4" width="1.140625" customWidth="1"/>
    <col min="5" max="5" width="16.42578125" customWidth="1"/>
    <col min="6" max="6" width="1.7109375" customWidth="1"/>
    <col min="7" max="7" width="15.28515625" customWidth="1"/>
    <col min="8" max="8" width="2.42578125" customWidth="1"/>
    <col min="9" max="9" width="14" customWidth="1"/>
  </cols>
  <sheetData>
    <row r="3" spans="1:9">
      <c r="A3" s="195" t="s">
        <v>39</v>
      </c>
      <c r="B3" s="195"/>
      <c r="C3" s="195"/>
      <c r="D3" s="195"/>
      <c r="E3" s="195"/>
      <c r="F3" s="195"/>
      <c r="G3" s="195"/>
      <c r="H3" s="195"/>
      <c r="I3" s="195"/>
    </row>
    <row r="4" spans="1:9">
      <c r="A4" s="194"/>
      <c r="B4" s="194"/>
      <c r="C4" s="194"/>
      <c r="D4" s="194"/>
      <c r="E4" s="194"/>
      <c r="F4" s="166"/>
      <c r="G4" s="146"/>
      <c r="H4" s="146"/>
      <c r="I4" s="146"/>
    </row>
    <row r="5" spans="1:9">
      <c r="A5" s="167"/>
      <c r="B5" s="168"/>
      <c r="C5" s="184"/>
      <c r="D5" s="184"/>
      <c r="E5" s="169"/>
      <c r="F5" s="184"/>
      <c r="G5" s="169"/>
      <c r="H5" s="146"/>
      <c r="I5" s="169"/>
    </row>
    <row r="6" spans="1:9">
      <c r="A6" s="167"/>
      <c r="B6" s="184"/>
      <c r="C6" s="184"/>
      <c r="D6" s="184"/>
      <c r="E6" s="169"/>
      <c r="F6" s="184"/>
      <c r="G6" s="146"/>
      <c r="H6" s="146"/>
      <c r="I6" s="146"/>
    </row>
    <row r="7" spans="1:9">
      <c r="A7" s="170"/>
      <c r="B7" s="171"/>
      <c r="C7" s="171"/>
      <c r="D7" s="171"/>
      <c r="E7" s="171"/>
      <c r="F7" s="146"/>
      <c r="G7" s="171"/>
      <c r="H7" s="146"/>
      <c r="I7" s="171"/>
    </row>
    <row r="8" spans="1:9">
      <c r="A8" s="170"/>
      <c r="B8" s="172"/>
      <c r="C8" s="172"/>
      <c r="D8" s="172"/>
      <c r="E8" s="173"/>
      <c r="F8" s="146"/>
      <c r="G8" s="173"/>
      <c r="H8" s="146"/>
      <c r="I8" s="173"/>
    </row>
    <row r="9" spans="1:9">
      <c r="A9" s="170"/>
      <c r="B9" s="174"/>
      <c r="C9" s="174"/>
      <c r="D9" s="174"/>
      <c r="E9" s="175"/>
      <c r="F9" s="146"/>
      <c r="G9" s="175"/>
      <c r="H9" s="146"/>
      <c r="I9" s="175"/>
    </row>
    <row r="10" spans="1:9">
      <c r="A10" s="170"/>
      <c r="B10" s="174"/>
      <c r="C10" s="174"/>
      <c r="D10" s="174"/>
      <c r="E10" s="176"/>
      <c r="F10" s="146"/>
      <c r="G10" s="176"/>
      <c r="H10" s="146"/>
      <c r="I10" s="175"/>
    </row>
    <row r="11" spans="1:9">
      <c r="A11" s="170"/>
      <c r="B11" s="174"/>
      <c r="C11" s="174"/>
      <c r="D11" s="174"/>
      <c r="E11" s="177"/>
      <c r="F11" s="146"/>
      <c r="G11" s="177"/>
      <c r="H11" s="146"/>
      <c r="I11" s="177"/>
    </row>
    <row r="12" spans="1:9">
      <c r="A12" s="170"/>
      <c r="B12" s="174"/>
      <c r="C12" s="174"/>
      <c r="D12" s="174"/>
      <c r="E12" s="176"/>
      <c r="F12" s="146"/>
      <c r="G12" s="176"/>
      <c r="H12" s="146"/>
      <c r="I12" s="176"/>
    </row>
    <row r="13" spans="1:9">
      <c r="A13" s="170"/>
      <c r="B13" s="174"/>
      <c r="C13" s="174"/>
      <c r="D13" s="174"/>
      <c r="E13" s="178"/>
      <c r="F13" s="146"/>
      <c r="G13" s="178"/>
      <c r="H13" s="146"/>
      <c r="I13" s="178"/>
    </row>
    <row r="14" spans="1:9">
      <c r="A14" s="170"/>
      <c r="B14" s="174"/>
      <c r="C14" s="174"/>
      <c r="D14" s="174"/>
      <c r="E14" s="179"/>
      <c r="F14" s="146"/>
      <c r="G14" s="179"/>
      <c r="H14" s="146"/>
      <c r="I14" s="180"/>
    </row>
    <row r="15" spans="1:9">
      <c r="A15" s="170"/>
      <c r="B15" s="174"/>
      <c r="C15" s="174"/>
      <c r="D15" s="174"/>
      <c r="E15" s="181"/>
      <c r="F15" s="146"/>
      <c r="G15" s="181"/>
      <c r="H15" s="146"/>
      <c r="I15" s="182"/>
    </row>
    <row r="16" spans="1:9">
      <c r="A16" s="170"/>
      <c r="B16" s="174"/>
      <c r="C16" s="174"/>
      <c r="D16" s="174"/>
      <c r="E16" s="175"/>
      <c r="F16" s="146"/>
      <c r="G16" s="175"/>
      <c r="H16" s="146"/>
      <c r="I16" s="175"/>
    </row>
    <row r="17" spans="1:9">
      <c r="A17" s="170"/>
      <c r="B17" s="174"/>
      <c r="C17" s="174"/>
      <c r="D17" s="174"/>
      <c r="E17" s="175"/>
      <c r="F17" s="146"/>
      <c r="G17" s="175"/>
      <c r="H17" s="146"/>
      <c r="I17" s="175"/>
    </row>
    <row r="18" spans="1:9">
      <c r="A18" s="170"/>
      <c r="B18" s="174"/>
      <c r="C18" s="174"/>
      <c r="D18" s="174"/>
      <c r="E18" s="179"/>
      <c r="F18" s="146"/>
      <c r="G18" s="179"/>
      <c r="H18" s="146"/>
      <c r="I18" s="175"/>
    </row>
    <row r="19" spans="1:9">
      <c r="A19" s="170"/>
      <c r="B19" s="174"/>
      <c r="C19" s="174"/>
      <c r="D19" s="174"/>
      <c r="E19" s="175"/>
      <c r="F19" s="146"/>
      <c r="G19" s="175"/>
      <c r="H19" s="146"/>
      <c r="I19" s="177"/>
    </row>
    <row r="20" spans="1:9">
      <c r="A20" s="183"/>
      <c r="B20" s="146"/>
      <c r="C20" s="146"/>
      <c r="D20" s="146"/>
      <c r="E20" s="146"/>
      <c r="F20" s="146"/>
      <c r="G20" s="146"/>
      <c r="H20" s="146"/>
      <c r="I20" s="146"/>
    </row>
    <row r="21" spans="1:9">
      <c r="A21" s="183"/>
      <c r="B21" s="174"/>
      <c r="C21" s="146"/>
      <c r="D21" s="146"/>
      <c r="E21" s="185"/>
      <c r="F21" s="146"/>
      <c r="G21" s="146"/>
      <c r="H21" s="146"/>
      <c r="I21" s="146"/>
    </row>
    <row r="22" spans="1:9">
      <c r="A22" s="183"/>
      <c r="B22" s="174"/>
      <c r="C22" s="146"/>
      <c r="D22" s="146"/>
      <c r="E22" s="185"/>
      <c r="F22" s="146"/>
      <c r="G22" s="146"/>
      <c r="H22" s="146"/>
      <c r="I22" s="146"/>
    </row>
    <row r="23" spans="1:9">
      <c r="A23" s="183"/>
      <c r="B23" s="174"/>
      <c r="C23" s="146"/>
      <c r="D23" s="146"/>
      <c r="E23" s="186"/>
      <c r="F23" s="146"/>
      <c r="G23" s="146"/>
      <c r="H23" s="146"/>
      <c r="I23" s="146"/>
    </row>
    <row r="24" spans="1:9">
      <c r="A24" s="172"/>
      <c r="B24" s="146"/>
      <c r="C24" s="146"/>
      <c r="D24" s="146"/>
      <c r="E24" s="146"/>
      <c r="F24" s="146"/>
      <c r="G24" s="146"/>
      <c r="H24" s="146"/>
      <c r="I24" s="146"/>
    </row>
    <row r="25" spans="1:9">
      <c r="A25" s="172"/>
      <c r="B25" s="146"/>
      <c r="C25" s="146"/>
      <c r="D25" s="146"/>
      <c r="E25" s="186"/>
      <c r="F25" s="146"/>
      <c r="G25" s="146"/>
      <c r="H25" s="146"/>
      <c r="I25" s="146"/>
    </row>
    <row r="26" spans="1:9">
      <c r="A26" s="172"/>
      <c r="B26" s="146"/>
      <c r="C26" s="146"/>
      <c r="D26" s="146"/>
      <c r="E26" s="187"/>
      <c r="F26" s="146"/>
      <c r="G26" s="146"/>
      <c r="H26" s="146"/>
      <c r="I26" s="146"/>
    </row>
    <row r="27" spans="1:9">
      <c r="A27" s="172"/>
      <c r="B27" s="146"/>
      <c r="C27" s="146"/>
      <c r="D27" s="146"/>
      <c r="E27" s="187"/>
      <c r="F27" s="146"/>
      <c r="G27" s="146"/>
      <c r="H27" s="146"/>
      <c r="I27" s="146"/>
    </row>
    <row r="28" spans="1:9">
      <c r="A28" s="172"/>
      <c r="B28" s="146"/>
      <c r="C28" s="146"/>
      <c r="D28" s="146"/>
      <c r="E28" s="146"/>
      <c r="F28" s="146"/>
      <c r="G28" s="146"/>
      <c r="H28" s="146"/>
      <c r="I28" s="146"/>
    </row>
    <row r="29" spans="1:9" ht="12.75" customHeight="1">
      <c r="A29" s="188"/>
      <c r="B29" s="188"/>
      <c r="C29" s="188"/>
      <c r="D29" s="188"/>
      <c r="E29" s="186"/>
      <c r="F29" s="188"/>
      <c r="G29" s="188"/>
      <c r="H29" s="146"/>
      <c r="I29" s="146"/>
    </row>
    <row r="30" spans="1:9">
      <c r="A30" s="188"/>
      <c r="B30" s="188"/>
      <c r="C30" s="188"/>
      <c r="D30" s="188"/>
      <c r="E30" s="186"/>
      <c r="F30" s="188"/>
      <c r="G30" s="188"/>
      <c r="H30" s="146"/>
      <c r="I30" s="146"/>
    </row>
    <row r="31" spans="1:9">
      <c r="A31" s="172"/>
      <c r="B31" s="146"/>
      <c r="C31" s="146"/>
      <c r="D31" s="146"/>
      <c r="E31" s="146"/>
      <c r="F31" s="146"/>
      <c r="G31" s="146"/>
      <c r="H31" s="146"/>
      <c r="I31" s="146"/>
    </row>
    <row r="32" spans="1:9">
      <c r="A32" s="172"/>
      <c r="B32" s="146"/>
      <c r="C32" s="146"/>
      <c r="D32" s="146"/>
      <c r="E32" s="146"/>
      <c r="F32" s="146"/>
      <c r="G32" s="146"/>
      <c r="H32" s="146"/>
      <c r="I32" s="146"/>
    </row>
    <row r="33" spans="1:9">
      <c r="A33" s="172"/>
      <c r="B33" s="146"/>
      <c r="C33" s="146"/>
      <c r="D33" s="146"/>
      <c r="E33" s="146"/>
      <c r="F33" s="146"/>
      <c r="G33" s="146"/>
      <c r="H33" s="146"/>
      <c r="I33" s="146"/>
    </row>
    <row r="34" spans="1:9">
      <c r="A34" s="183"/>
      <c r="B34" s="146"/>
      <c r="C34" s="146"/>
      <c r="D34" s="146"/>
      <c r="E34" s="146"/>
      <c r="F34" s="146"/>
      <c r="G34" s="146"/>
      <c r="H34" s="146"/>
      <c r="I34" s="146"/>
    </row>
    <row r="35" spans="1:9">
      <c r="A35" s="183"/>
      <c r="B35" s="189"/>
      <c r="C35" s="189"/>
      <c r="D35" s="189"/>
      <c r="E35" s="146"/>
      <c r="F35" s="146"/>
      <c r="G35" s="146"/>
      <c r="H35" s="146"/>
      <c r="I35" s="146"/>
    </row>
    <row r="36" spans="1:9">
      <c r="A36" s="183"/>
      <c r="B36" s="146"/>
      <c r="C36" s="146"/>
      <c r="D36" s="146"/>
      <c r="E36" s="146"/>
      <c r="F36" s="146"/>
      <c r="G36" s="146"/>
      <c r="H36" s="146"/>
      <c r="I36" s="146"/>
    </row>
    <row r="37" spans="1:9">
      <c r="A37" s="183"/>
      <c r="B37" s="146"/>
      <c r="C37" s="146"/>
      <c r="D37" s="146"/>
      <c r="E37" s="146"/>
      <c r="F37" s="146"/>
      <c r="G37" s="146"/>
      <c r="H37" s="146"/>
      <c r="I37" s="146"/>
    </row>
    <row r="38" spans="1:9">
      <c r="A38" s="183"/>
      <c r="B38" s="146"/>
      <c r="C38" s="146"/>
      <c r="D38" s="146"/>
      <c r="E38" s="146"/>
      <c r="F38" s="146"/>
      <c r="G38" s="146"/>
      <c r="H38" s="146"/>
      <c r="I38" s="146"/>
    </row>
  </sheetData>
  <mergeCells count="2">
    <mergeCell ref="A4:E4"/>
    <mergeCell ref="A3:I3"/>
  </mergeCells>
  <pageMargins left="0.25" right="0.25" top="0.88605769230769227" bottom="0.75" header="0.3" footer="0.3"/>
  <pageSetup scale="97" orientation="portrait" r:id="rId1"/>
  <headerFooter>
    <oddHeader>&amp;CREDACTED&amp;R&amp;8Dominion Energy Utah
Docket No 23-057-13
DEU Redacted Exhibit 1.12
Page 1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B2:J29"/>
  <sheetViews>
    <sheetView view="pageLayout" zoomScaleNormal="100" workbookViewId="0">
      <selection activeCell="B3" sqref="B3:J26"/>
    </sheetView>
  </sheetViews>
  <sheetFormatPr defaultRowHeight="12.75"/>
  <cols>
    <col min="1" max="1" width="6" customWidth="1"/>
    <col min="2" max="2" width="4.28515625" customWidth="1"/>
    <col min="3" max="3" width="12.140625" customWidth="1"/>
    <col min="4" max="4" width="2.5703125" customWidth="1"/>
    <col min="5" max="5" width="23.5703125" bestFit="1" customWidth="1"/>
    <col min="6" max="6" width="2.7109375" customWidth="1"/>
    <col min="7" max="7" width="14" bestFit="1" customWidth="1"/>
    <col min="8" max="8" width="2.5703125" customWidth="1"/>
    <col min="9" max="9" width="16" bestFit="1" customWidth="1"/>
    <col min="10" max="10" width="3.85546875" customWidth="1"/>
  </cols>
  <sheetData>
    <row r="2" spans="2:10" ht="15.75">
      <c r="B2" s="164"/>
      <c r="C2" s="196" t="s">
        <v>40</v>
      </c>
      <c r="D2" s="196"/>
      <c r="E2" s="196"/>
      <c r="F2" s="196"/>
      <c r="G2" s="196"/>
      <c r="H2" s="196"/>
      <c r="I2" s="196"/>
      <c r="J2" s="165"/>
    </row>
    <row r="3" spans="2:10" ht="15">
      <c r="B3" s="147"/>
      <c r="C3" s="147"/>
      <c r="D3" s="148"/>
      <c r="E3" s="148"/>
      <c r="F3" s="148"/>
      <c r="G3" s="147"/>
      <c r="H3" s="148"/>
      <c r="I3" s="147"/>
      <c r="J3" s="149"/>
    </row>
    <row r="4" spans="2:10" ht="15">
      <c r="B4" s="147"/>
      <c r="C4" s="147"/>
      <c r="D4" s="148"/>
      <c r="E4" s="148"/>
      <c r="F4" s="148"/>
      <c r="G4" s="147"/>
      <c r="H4" s="148"/>
      <c r="I4" s="147"/>
      <c r="J4" s="149"/>
    </row>
    <row r="5" spans="2:10" ht="15">
      <c r="B5" s="147"/>
      <c r="C5" s="147"/>
      <c r="D5" s="150"/>
      <c r="E5" s="150"/>
      <c r="F5" s="150"/>
      <c r="G5" s="150"/>
      <c r="H5" s="150"/>
      <c r="I5" s="150"/>
      <c r="J5" s="151"/>
    </row>
    <row r="6" spans="2:10" ht="15.75">
      <c r="B6" s="147"/>
      <c r="C6" s="147"/>
      <c r="D6" s="147"/>
      <c r="E6" s="152"/>
      <c r="F6" s="147"/>
      <c r="G6" s="147"/>
      <c r="H6" s="147"/>
      <c r="I6" s="152"/>
      <c r="J6" s="153"/>
    </row>
    <row r="7" spans="2:10" ht="15">
      <c r="B7" s="147"/>
      <c r="C7" s="147"/>
      <c r="D7" s="150"/>
      <c r="E7" s="150"/>
      <c r="F7" s="150"/>
      <c r="G7" s="146"/>
      <c r="H7" s="150"/>
      <c r="I7" s="150"/>
      <c r="J7" s="151"/>
    </row>
    <row r="8" spans="2:10" ht="15">
      <c r="B8" s="147"/>
      <c r="C8" s="147"/>
      <c r="D8" s="150"/>
      <c r="E8" s="150"/>
      <c r="F8" s="150"/>
      <c r="G8" s="150"/>
      <c r="H8" s="150"/>
      <c r="I8" s="150"/>
      <c r="J8" s="151"/>
    </row>
    <row r="9" spans="2:10" ht="15">
      <c r="B9" s="147"/>
      <c r="C9" s="147"/>
      <c r="D9" s="147"/>
      <c r="E9" s="150"/>
      <c r="F9" s="147"/>
      <c r="G9" s="154"/>
      <c r="H9" s="147"/>
      <c r="I9" s="154"/>
      <c r="J9" s="153"/>
    </row>
    <row r="10" spans="2:10" ht="15">
      <c r="B10" s="150"/>
      <c r="C10" s="147"/>
      <c r="D10" s="155"/>
      <c r="E10" s="156"/>
      <c r="F10" s="155"/>
      <c r="G10" s="157"/>
      <c r="H10" s="155"/>
      <c r="I10" s="155"/>
      <c r="J10" s="158"/>
    </row>
    <row r="11" spans="2:10" ht="15">
      <c r="B11" s="150"/>
      <c r="C11" s="147"/>
      <c r="D11" s="159"/>
      <c r="E11" s="159"/>
      <c r="F11" s="159"/>
      <c r="G11" s="157"/>
      <c r="H11" s="159"/>
      <c r="I11" s="155"/>
      <c r="J11" s="160"/>
    </row>
    <row r="12" spans="2:10" ht="15">
      <c r="B12" s="150"/>
      <c r="C12" s="147"/>
      <c r="D12" s="159"/>
      <c r="E12" s="159"/>
      <c r="F12" s="159"/>
      <c r="G12" s="157"/>
      <c r="H12" s="159"/>
      <c r="I12" s="155"/>
      <c r="J12" s="160"/>
    </row>
    <row r="13" spans="2:10" ht="15">
      <c r="B13" s="150"/>
      <c r="C13" s="147"/>
      <c r="D13" s="159"/>
      <c r="E13" s="159"/>
      <c r="F13" s="159"/>
      <c r="G13" s="157"/>
      <c r="H13" s="159"/>
      <c r="I13" s="155"/>
      <c r="J13" s="160"/>
    </row>
    <row r="14" spans="2:10" ht="15">
      <c r="B14" s="150"/>
      <c r="C14" s="147"/>
      <c r="D14" s="159"/>
      <c r="E14" s="159"/>
      <c r="F14" s="159"/>
      <c r="G14" s="157"/>
      <c r="H14" s="159"/>
      <c r="I14" s="155"/>
      <c r="J14" s="160"/>
    </row>
    <row r="15" spans="2:10" ht="15">
      <c r="B15" s="150"/>
      <c r="C15" s="147"/>
      <c r="D15" s="159"/>
      <c r="E15" s="159"/>
      <c r="F15" s="159"/>
      <c r="G15" s="157"/>
      <c r="H15" s="159"/>
      <c r="I15" s="155"/>
      <c r="J15" s="160"/>
    </row>
    <row r="16" spans="2:10" ht="15">
      <c r="B16" s="150"/>
      <c r="C16" s="147"/>
      <c r="D16" s="159"/>
      <c r="E16" s="159"/>
      <c r="F16" s="159"/>
      <c r="G16" s="157"/>
      <c r="H16" s="159"/>
      <c r="I16" s="155"/>
      <c r="J16" s="160"/>
    </row>
    <row r="17" spans="2:10" ht="15">
      <c r="B17" s="150"/>
      <c r="C17" s="147"/>
      <c r="D17" s="159"/>
      <c r="E17" s="159"/>
      <c r="F17" s="159"/>
      <c r="G17" s="159"/>
      <c r="H17" s="159"/>
      <c r="I17" s="155"/>
      <c r="J17" s="160"/>
    </row>
    <row r="18" spans="2:10" ht="15">
      <c r="B18" s="150"/>
      <c r="C18" s="147"/>
      <c r="D18" s="159"/>
      <c r="E18" s="159"/>
      <c r="F18" s="159"/>
      <c r="G18" s="157"/>
      <c r="H18" s="159"/>
      <c r="I18" s="155"/>
      <c r="J18" s="160"/>
    </row>
    <row r="19" spans="2:10" ht="15">
      <c r="B19" s="150"/>
      <c r="C19" s="147"/>
      <c r="D19" s="161"/>
      <c r="E19" s="156"/>
      <c r="F19" s="161"/>
      <c r="G19" s="156"/>
      <c r="H19" s="161"/>
      <c r="I19" s="161"/>
      <c r="J19" s="162"/>
    </row>
    <row r="20" spans="2:10" ht="15">
      <c r="B20" s="150"/>
      <c r="C20" s="147"/>
      <c r="D20" s="161"/>
      <c r="E20" s="161"/>
      <c r="F20" s="161"/>
      <c r="G20" s="163"/>
      <c r="H20" s="161"/>
      <c r="I20" s="161"/>
      <c r="J20" s="161"/>
    </row>
    <row r="21" spans="2:10" ht="15">
      <c r="B21" s="150"/>
      <c r="C21" s="147"/>
      <c r="D21" s="161"/>
      <c r="E21" s="161"/>
      <c r="F21" s="161"/>
      <c r="G21" s="161"/>
      <c r="H21" s="161"/>
      <c r="I21" s="161"/>
      <c r="J21" s="162"/>
    </row>
    <row r="22" spans="2:10" ht="15">
      <c r="B22" s="147"/>
      <c r="C22" s="147"/>
      <c r="D22" s="147"/>
      <c r="E22" s="147"/>
      <c r="F22" s="147"/>
      <c r="G22" s="147"/>
      <c r="H22" s="147"/>
      <c r="I22" s="147"/>
      <c r="J22" s="153"/>
    </row>
    <row r="23" spans="2:10" ht="15">
      <c r="B23" s="147"/>
      <c r="C23" s="147"/>
      <c r="D23" s="147"/>
      <c r="E23" s="147"/>
      <c r="F23" s="147"/>
      <c r="G23" s="147"/>
      <c r="H23" s="147"/>
      <c r="I23" s="147"/>
      <c r="J23" s="153"/>
    </row>
    <row r="24" spans="2:10" ht="15">
      <c r="B24" s="147"/>
      <c r="C24" s="147"/>
      <c r="D24" s="147"/>
      <c r="E24" s="147"/>
      <c r="F24" s="147"/>
      <c r="G24" s="147"/>
      <c r="H24" s="147"/>
      <c r="I24" s="147"/>
      <c r="J24" s="153"/>
    </row>
    <row r="25" spans="2:10" ht="15.75">
      <c r="B25" s="152"/>
      <c r="C25" s="152"/>
      <c r="D25" s="152"/>
      <c r="E25" s="152"/>
      <c r="F25" s="152"/>
      <c r="G25" s="152"/>
      <c r="H25" s="152"/>
      <c r="I25" s="152"/>
      <c r="J25" s="146"/>
    </row>
    <row r="26" spans="2:10" ht="15.75">
      <c r="B26" s="152"/>
      <c r="C26" s="152"/>
      <c r="D26" s="152"/>
      <c r="E26" s="152"/>
      <c r="F26" s="152"/>
      <c r="G26" s="152"/>
      <c r="H26" s="152"/>
      <c r="I26" s="152"/>
      <c r="J26" s="146"/>
    </row>
    <row r="27" spans="2:10" ht="15.75">
      <c r="B27" s="53"/>
      <c r="C27" s="53"/>
      <c r="D27" s="53"/>
      <c r="E27" s="53"/>
      <c r="F27" s="53"/>
      <c r="G27" s="53"/>
      <c r="H27" s="53"/>
      <c r="I27" s="53"/>
    </row>
    <row r="28" spans="2:10" ht="15.75">
      <c r="B28" s="53"/>
      <c r="C28" s="53"/>
      <c r="D28" s="53"/>
      <c r="E28" s="53"/>
      <c r="F28" s="53"/>
      <c r="G28" s="53"/>
      <c r="H28" s="53"/>
      <c r="I28" s="53"/>
    </row>
    <row r="29" spans="2:10" ht="15.75">
      <c r="B29" s="53"/>
      <c r="C29" s="53"/>
      <c r="D29" s="53"/>
      <c r="E29" s="53"/>
      <c r="F29" s="53"/>
      <c r="G29" s="53"/>
      <c r="H29" s="53"/>
      <c r="I29" s="53"/>
    </row>
  </sheetData>
  <mergeCells count="1">
    <mergeCell ref="C2:I2"/>
  </mergeCells>
  <pageMargins left="0.7" right="0.7" top="0.86458333333333304" bottom="0.75" header="0.3" footer="0.3"/>
  <pageSetup fitToHeight="0" orientation="portrait" r:id="rId1"/>
  <headerFooter>
    <oddHeader>&amp;C
REDACTED&amp;R&amp;8Dominion Energy Utah
Docket No 23-057-13
DEU Redacted Exhibit 1.12
Page 2 of 4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A95"/>
  <sheetViews>
    <sheetView view="pageBreakPreview" zoomScale="60" zoomScaleNormal="85" zoomScalePageLayoutView="85" workbookViewId="0">
      <selection activeCell="V85" sqref="V85"/>
    </sheetView>
  </sheetViews>
  <sheetFormatPr defaultColWidth="9.140625" defaultRowHeight="12.75"/>
  <cols>
    <col min="1" max="1" width="4.42578125" customWidth="1"/>
    <col min="4" max="4" width="7.42578125" bestFit="1" customWidth="1"/>
    <col min="5" max="5" width="9.140625" bestFit="1" customWidth="1"/>
    <col min="6" max="6" width="2" customWidth="1"/>
    <col min="7" max="7" width="13.28515625" customWidth="1"/>
    <col min="8" max="8" width="15.42578125" bestFit="1" customWidth="1"/>
    <col min="9" max="9" width="13.28515625" customWidth="1"/>
    <col min="10" max="10" width="2" customWidth="1"/>
    <col min="11" max="11" width="15.28515625" customWidth="1"/>
    <col min="12" max="12" width="12" bestFit="1" customWidth="1"/>
    <col min="13" max="15" width="13.7109375" customWidth="1"/>
    <col min="16" max="16" width="5.140625" customWidth="1"/>
    <col min="17" max="17" width="5.140625" style="49" customWidth="1"/>
    <col min="18" max="18" width="16.7109375" bestFit="1" customWidth="1"/>
    <col min="19" max="19" width="5" customWidth="1"/>
    <col min="20" max="20" width="9.42578125" customWidth="1"/>
    <col min="21" max="21" width="10.42578125" style="49" bestFit="1" customWidth="1"/>
    <col min="22" max="22" width="15.42578125" bestFit="1" customWidth="1"/>
    <col min="23" max="23" width="4.140625" style="49" customWidth="1"/>
    <col min="24" max="24" width="10.42578125" bestFit="1" customWidth="1"/>
  </cols>
  <sheetData>
    <row r="1" spans="1:27" ht="15.75">
      <c r="A1" s="197" t="s">
        <v>202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27">
      <c r="A2" s="80"/>
      <c r="B2" s="81"/>
      <c r="C2" s="81"/>
      <c r="D2" s="81"/>
      <c r="E2" s="82"/>
      <c r="F2" s="82"/>
      <c r="G2" s="81"/>
      <c r="H2" s="81"/>
      <c r="I2" s="81"/>
      <c r="J2" s="81"/>
      <c r="K2" s="81"/>
      <c r="L2" s="81"/>
      <c r="M2" s="81"/>
      <c r="N2" s="81"/>
      <c r="O2" s="81"/>
    </row>
    <row r="3" spans="1:27">
      <c r="A3" s="80"/>
      <c r="B3" s="80"/>
      <c r="C3" s="80" t="s">
        <v>41</v>
      </c>
      <c r="D3" s="80" t="s">
        <v>42</v>
      </c>
      <c r="E3" s="83" t="s">
        <v>43</v>
      </c>
      <c r="F3" s="83"/>
      <c r="G3" s="80" t="s">
        <v>46</v>
      </c>
      <c r="H3" s="80" t="s">
        <v>47</v>
      </c>
      <c r="I3" s="80" t="s">
        <v>48</v>
      </c>
      <c r="J3" s="80"/>
      <c r="K3" s="80" t="s">
        <v>49</v>
      </c>
      <c r="L3" s="80" t="s">
        <v>50</v>
      </c>
      <c r="M3" s="80" t="s">
        <v>51</v>
      </c>
      <c r="N3" s="80" t="s">
        <v>52</v>
      </c>
      <c r="O3" s="80" t="s">
        <v>53</v>
      </c>
    </row>
    <row r="4" spans="1:27">
      <c r="A4" s="80"/>
      <c r="B4" s="84" t="s">
        <v>54</v>
      </c>
      <c r="C4" s="81"/>
      <c r="D4" s="81"/>
      <c r="E4" s="82"/>
      <c r="F4" s="82"/>
      <c r="G4" s="198" t="s">
        <v>119</v>
      </c>
      <c r="H4" s="198"/>
      <c r="I4" s="198"/>
      <c r="J4" s="81"/>
      <c r="K4" s="80" t="s">
        <v>203</v>
      </c>
      <c r="L4" s="85"/>
      <c r="M4" s="80" t="s">
        <v>203</v>
      </c>
      <c r="N4" s="80" t="s">
        <v>55</v>
      </c>
      <c r="O4" s="80" t="s">
        <v>56</v>
      </c>
    </row>
    <row r="5" spans="1:27">
      <c r="A5" s="80"/>
      <c r="B5" s="84"/>
      <c r="C5" s="81"/>
      <c r="D5" s="81"/>
      <c r="E5" s="82"/>
      <c r="F5" s="82"/>
      <c r="G5" s="83"/>
      <c r="H5" s="83"/>
      <c r="I5" s="83"/>
      <c r="J5" s="81"/>
      <c r="K5" s="80"/>
      <c r="L5" s="85"/>
      <c r="M5" s="80"/>
      <c r="N5" s="80"/>
      <c r="O5" s="80"/>
      <c r="P5" s="146"/>
      <c r="Q5" s="190"/>
      <c r="R5" s="146"/>
      <c r="S5" s="146"/>
      <c r="T5" s="146"/>
      <c r="U5" s="190"/>
      <c r="V5" s="146"/>
      <c r="W5" s="190"/>
      <c r="X5" s="146"/>
      <c r="Y5" s="146"/>
      <c r="Z5" s="146"/>
      <c r="AA5" s="146"/>
    </row>
    <row r="6" spans="1:27" ht="13.5" thickBot="1">
      <c r="A6" s="80"/>
      <c r="B6" s="86"/>
      <c r="C6" s="86"/>
      <c r="D6" s="86"/>
      <c r="E6" s="87"/>
      <c r="F6" s="83"/>
      <c r="G6" s="88"/>
      <c r="H6" s="88"/>
      <c r="I6" s="89"/>
      <c r="J6" s="81"/>
      <c r="K6" s="88"/>
      <c r="L6" s="88"/>
      <c r="M6" s="88"/>
      <c r="N6" s="88"/>
      <c r="O6" s="88"/>
      <c r="P6" s="146"/>
      <c r="Q6" s="190"/>
      <c r="R6" s="146"/>
      <c r="S6" s="146"/>
      <c r="T6" s="146"/>
      <c r="U6" s="190"/>
      <c r="V6" s="146"/>
      <c r="W6" s="190"/>
      <c r="X6" s="146"/>
      <c r="Y6" s="146"/>
      <c r="Z6" s="146"/>
      <c r="AA6" s="146"/>
    </row>
    <row r="7" spans="1:27">
      <c r="A7" s="80"/>
      <c r="B7" s="90"/>
      <c r="C7" s="90"/>
      <c r="D7" s="90"/>
      <c r="E7" s="91"/>
      <c r="F7" s="91"/>
      <c r="G7" s="92"/>
      <c r="H7" s="93"/>
      <c r="I7" s="92"/>
      <c r="J7" s="94"/>
      <c r="K7" s="92"/>
      <c r="L7" s="95"/>
      <c r="M7" s="93"/>
      <c r="N7" s="93"/>
      <c r="O7" s="93"/>
      <c r="P7" s="146"/>
      <c r="Q7" s="191"/>
      <c r="R7" s="192"/>
      <c r="S7" s="93"/>
      <c r="T7" s="93"/>
      <c r="U7" s="191"/>
      <c r="V7" s="93"/>
      <c r="W7" s="191"/>
      <c r="X7" s="193"/>
      <c r="Y7" s="146"/>
      <c r="Z7" s="146"/>
      <c r="AA7" s="146"/>
    </row>
    <row r="8" spans="1:27">
      <c r="A8" s="80"/>
      <c r="B8" s="90"/>
      <c r="C8" s="90"/>
      <c r="D8" s="90"/>
      <c r="E8" s="91"/>
      <c r="F8" s="91"/>
      <c r="G8" s="92"/>
      <c r="H8" s="93"/>
      <c r="I8" s="92"/>
      <c r="J8" s="96"/>
      <c r="K8" s="92"/>
      <c r="L8" s="95"/>
      <c r="M8" s="93"/>
      <c r="N8" s="93"/>
      <c r="O8" s="93"/>
      <c r="P8" s="146"/>
      <c r="Q8" s="191"/>
      <c r="R8" s="192"/>
      <c r="S8" s="93"/>
      <c r="T8" s="93"/>
      <c r="U8" s="191"/>
      <c r="V8" s="93"/>
      <c r="W8" s="191"/>
      <c r="X8" s="193"/>
      <c r="Y8" s="146"/>
      <c r="Z8" s="146"/>
      <c r="AA8" s="146"/>
    </row>
    <row r="9" spans="1:27">
      <c r="A9" s="80"/>
      <c r="B9" s="97"/>
      <c r="C9" s="90"/>
      <c r="D9" s="90"/>
      <c r="E9" s="98"/>
      <c r="F9" s="98"/>
      <c r="G9" s="92"/>
      <c r="H9" s="93"/>
      <c r="I9" s="92"/>
      <c r="J9" s="96"/>
      <c r="K9" s="92"/>
      <c r="L9" s="93"/>
      <c r="M9" s="92"/>
      <c r="N9" s="92"/>
      <c r="O9" s="92"/>
      <c r="P9" s="146"/>
      <c r="Q9" s="191"/>
      <c r="R9" s="93"/>
      <c r="S9" s="93"/>
      <c r="T9" s="93"/>
      <c r="U9" s="191"/>
      <c r="V9" s="93"/>
      <c r="W9" s="191"/>
      <c r="X9" s="146"/>
      <c r="Y9" s="146"/>
      <c r="Z9" s="146"/>
      <c r="AA9" s="146"/>
    </row>
    <row r="10" spans="1:27">
      <c r="A10" s="80"/>
      <c r="B10" s="97"/>
      <c r="C10" s="90"/>
      <c r="D10" s="90"/>
      <c r="E10" s="98"/>
      <c r="F10" s="98"/>
      <c r="G10" s="92"/>
      <c r="H10" s="93"/>
      <c r="I10" s="92"/>
      <c r="J10" s="96"/>
      <c r="K10" s="92"/>
      <c r="L10" s="95"/>
      <c r="M10" s="93"/>
      <c r="N10" s="93"/>
      <c r="O10" s="93"/>
      <c r="P10" s="146"/>
      <c r="Q10" s="191"/>
      <c r="R10" s="192"/>
      <c r="S10" s="93"/>
      <c r="T10" s="93"/>
      <c r="U10" s="191"/>
      <c r="V10" s="192"/>
      <c r="W10" s="191"/>
      <c r="X10" s="193"/>
      <c r="Y10" s="146"/>
      <c r="Z10" s="146"/>
      <c r="AA10" s="146"/>
    </row>
    <row r="11" spans="1:27">
      <c r="A11" s="80"/>
      <c r="B11" s="97"/>
      <c r="C11" s="90"/>
      <c r="D11" s="90"/>
      <c r="E11" s="98"/>
      <c r="F11" s="98"/>
      <c r="G11" s="92"/>
      <c r="H11" s="93"/>
      <c r="I11" s="92"/>
      <c r="J11" s="96"/>
      <c r="K11" s="92"/>
      <c r="L11" s="95"/>
      <c r="M11" s="93"/>
      <c r="N11" s="93"/>
      <c r="O11" s="93"/>
      <c r="P11" s="146"/>
      <c r="Q11" s="191"/>
      <c r="R11" s="192"/>
      <c r="S11" s="93"/>
      <c r="T11" s="93"/>
      <c r="U11" s="191"/>
      <c r="V11" s="192"/>
      <c r="W11" s="191"/>
      <c r="X11" s="193"/>
      <c r="Y11" s="146"/>
      <c r="Z11" s="146"/>
      <c r="AA11" s="146"/>
    </row>
    <row r="12" spans="1:27" ht="13.5" thickBot="1">
      <c r="A12" s="80"/>
      <c r="B12" s="99"/>
      <c r="C12" s="81"/>
      <c r="D12" s="90"/>
      <c r="E12" s="98"/>
      <c r="F12" s="98"/>
      <c r="G12" s="100"/>
      <c r="H12" s="101"/>
      <c r="I12" s="100"/>
      <c r="J12" s="102"/>
      <c r="K12" s="100"/>
      <c r="L12" s="103"/>
      <c r="M12" s="100"/>
      <c r="N12" s="100"/>
      <c r="O12" s="100"/>
      <c r="P12" s="146"/>
      <c r="Q12" s="191"/>
      <c r="R12" s="93"/>
      <c r="S12" s="93"/>
      <c r="T12" s="93"/>
      <c r="U12" s="191"/>
      <c r="V12" s="93"/>
      <c r="W12" s="191"/>
      <c r="X12" s="146"/>
      <c r="Y12" s="146"/>
      <c r="Z12" s="146"/>
      <c r="AA12" s="146"/>
    </row>
    <row r="13" spans="1:27" ht="14.25" thickTop="1" thickBot="1">
      <c r="A13" s="80"/>
      <c r="B13" s="104"/>
      <c r="C13" s="104"/>
      <c r="D13" s="104"/>
      <c r="E13" s="105"/>
      <c r="F13" s="82"/>
      <c r="G13" s="106"/>
      <c r="H13" s="104"/>
      <c r="I13" s="106"/>
      <c r="J13" s="106"/>
      <c r="K13" s="106"/>
      <c r="L13" s="106"/>
      <c r="M13" s="106"/>
      <c r="N13" s="106"/>
      <c r="O13" s="106"/>
      <c r="P13" s="146"/>
      <c r="Q13" s="191"/>
      <c r="R13" s="93"/>
      <c r="S13" s="93"/>
      <c r="T13" s="93"/>
      <c r="U13" s="191"/>
      <c r="V13" s="93"/>
      <c r="W13" s="191"/>
      <c r="X13" s="146"/>
      <c r="Y13" s="146"/>
      <c r="Z13" s="146"/>
      <c r="AA13" s="146"/>
    </row>
    <row r="14" spans="1:27">
      <c r="A14" s="80"/>
      <c r="B14" s="81"/>
      <c r="C14" s="81"/>
      <c r="D14" s="81"/>
      <c r="E14" s="82"/>
      <c r="F14" s="82"/>
      <c r="G14" s="107"/>
      <c r="H14" s="81"/>
      <c r="I14" s="107"/>
      <c r="J14" s="107"/>
      <c r="K14" s="80"/>
      <c r="L14" s="85"/>
      <c r="M14" s="80"/>
      <c r="N14" s="80"/>
      <c r="O14" s="80"/>
      <c r="P14" s="146"/>
      <c r="Q14" s="191"/>
      <c r="R14" s="93"/>
      <c r="S14" s="93"/>
      <c r="T14" s="93"/>
      <c r="U14" s="191"/>
      <c r="V14" s="93"/>
      <c r="W14" s="191"/>
      <c r="X14" s="146"/>
      <c r="Y14" s="146"/>
      <c r="Z14" s="146"/>
      <c r="AA14" s="146"/>
    </row>
    <row r="15" spans="1:27">
      <c r="A15" s="80"/>
      <c r="B15" s="84"/>
      <c r="C15" s="81"/>
      <c r="D15" s="81"/>
      <c r="E15" s="82"/>
      <c r="F15" s="82"/>
      <c r="G15" s="198"/>
      <c r="H15" s="198"/>
      <c r="I15" s="198"/>
      <c r="J15" s="81"/>
      <c r="K15" s="80"/>
      <c r="L15" s="85"/>
      <c r="M15" s="80"/>
      <c r="N15" s="80"/>
      <c r="O15" s="80"/>
      <c r="P15" s="146"/>
      <c r="Q15" s="191"/>
      <c r="R15" s="93"/>
      <c r="S15" s="93"/>
      <c r="T15" s="93"/>
      <c r="U15" s="191"/>
      <c r="V15" s="93"/>
      <c r="W15" s="191"/>
      <c r="X15" s="146"/>
      <c r="Y15" s="146"/>
      <c r="Z15" s="146"/>
      <c r="AA15" s="146"/>
    </row>
    <row r="16" spans="1:27" ht="13.5" thickBot="1">
      <c r="A16" s="80"/>
      <c r="B16" s="86"/>
      <c r="C16" s="86"/>
      <c r="D16" s="86"/>
      <c r="E16" s="87"/>
      <c r="F16" s="83"/>
      <c r="G16" s="88"/>
      <c r="H16" s="88"/>
      <c r="I16" s="89"/>
      <c r="J16" s="81"/>
      <c r="K16" s="88"/>
      <c r="L16" s="88"/>
      <c r="M16" s="88"/>
      <c r="N16" s="88"/>
      <c r="O16" s="88"/>
      <c r="P16" s="146"/>
      <c r="Q16" s="191"/>
      <c r="R16" s="93"/>
      <c r="S16" s="93"/>
      <c r="T16" s="93"/>
      <c r="U16" s="191"/>
      <c r="V16" s="93"/>
      <c r="W16" s="191"/>
      <c r="X16" s="146"/>
      <c r="Y16" s="146"/>
      <c r="Z16" s="146"/>
      <c r="AA16" s="146"/>
    </row>
    <row r="17" spans="1:27">
      <c r="A17" s="80"/>
      <c r="B17" s="108"/>
      <c r="C17" s="90"/>
      <c r="D17" s="90"/>
      <c r="E17" s="98"/>
      <c r="F17" s="98"/>
      <c r="G17" s="92"/>
      <c r="H17" s="93"/>
      <c r="I17" s="92"/>
      <c r="J17" s="96"/>
      <c r="K17" s="92"/>
      <c r="L17" s="109"/>
      <c r="M17" s="93"/>
      <c r="N17" s="93"/>
      <c r="O17" s="93"/>
      <c r="P17" s="146"/>
      <c r="Q17" s="191"/>
      <c r="R17" s="192"/>
      <c r="S17" s="93"/>
      <c r="T17" s="93"/>
      <c r="U17" s="191"/>
      <c r="V17" s="93"/>
      <c r="W17" s="191"/>
      <c r="X17" s="193"/>
      <c r="Y17" s="146"/>
      <c r="Z17" s="146"/>
      <c r="AA17" s="146"/>
    </row>
    <row r="18" spans="1:27">
      <c r="A18" s="80"/>
      <c r="B18" s="108"/>
      <c r="C18" s="90"/>
      <c r="D18" s="90"/>
      <c r="E18" s="98"/>
      <c r="F18" s="98"/>
      <c r="G18" s="92"/>
      <c r="H18" s="93"/>
      <c r="I18" s="92"/>
      <c r="J18" s="96"/>
      <c r="K18" s="92"/>
      <c r="L18" s="110"/>
      <c r="M18" s="93"/>
      <c r="N18" s="93"/>
      <c r="O18" s="93"/>
      <c r="P18" s="146"/>
      <c r="Q18" s="191"/>
      <c r="R18" s="93"/>
      <c r="S18" s="93"/>
      <c r="T18" s="93"/>
      <c r="U18" s="191"/>
      <c r="V18" s="93"/>
      <c r="W18" s="191"/>
      <c r="X18" s="146"/>
      <c r="Y18" s="146"/>
      <c r="Z18" s="146"/>
      <c r="AA18" s="146"/>
    </row>
    <row r="19" spans="1:27" ht="13.5" thickBot="1">
      <c r="A19" s="80"/>
      <c r="B19" s="105"/>
      <c r="C19" s="105"/>
      <c r="D19" s="105"/>
      <c r="E19" s="105"/>
      <c r="F19" s="82"/>
      <c r="G19" s="111"/>
      <c r="H19" s="112"/>
      <c r="I19" s="112"/>
      <c r="J19" s="81"/>
      <c r="K19" s="111"/>
      <c r="L19" s="112"/>
      <c r="M19" s="112"/>
      <c r="N19" s="112"/>
      <c r="O19" s="112"/>
      <c r="P19" s="146"/>
      <c r="Q19" s="191"/>
      <c r="R19" s="93"/>
      <c r="S19" s="93"/>
      <c r="T19" s="93"/>
      <c r="U19" s="191"/>
      <c r="V19" s="93"/>
      <c r="W19" s="191"/>
      <c r="X19" s="146"/>
      <c r="Y19" s="146"/>
      <c r="Z19" s="146"/>
      <c r="AA19" s="146"/>
    </row>
    <row r="20" spans="1:27">
      <c r="A20" s="80"/>
      <c r="B20" s="82"/>
      <c r="C20" s="82"/>
      <c r="D20" s="82"/>
      <c r="E20" s="82"/>
      <c r="F20" s="82"/>
      <c r="G20" s="113"/>
      <c r="H20" s="114"/>
      <c r="I20" s="114"/>
      <c r="J20" s="81"/>
      <c r="K20" s="80"/>
      <c r="L20" s="85"/>
      <c r="M20" s="80"/>
      <c r="N20" s="80"/>
      <c r="O20" s="80"/>
      <c r="P20" s="146"/>
      <c r="Q20" s="191"/>
      <c r="R20" s="93"/>
      <c r="S20" s="93"/>
      <c r="T20" s="93"/>
      <c r="U20" s="191"/>
      <c r="V20" s="93"/>
      <c r="W20" s="191"/>
      <c r="X20" s="146"/>
      <c r="Y20" s="146"/>
      <c r="Z20" s="146"/>
      <c r="AA20" s="146"/>
    </row>
    <row r="21" spans="1:27">
      <c r="A21" s="80"/>
      <c r="B21" s="84"/>
      <c r="C21" s="82"/>
      <c r="D21" s="82"/>
      <c r="E21" s="82"/>
      <c r="F21" s="80"/>
      <c r="G21" s="198"/>
      <c r="H21" s="198"/>
      <c r="I21" s="198"/>
      <c r="J21" s="81"/>
      <c r="K21" s="80"/>
      <c r="L21" s="85"/>
      <c r="M21" s="80"/>
      <c r="N21" s="80"/>
      <c r="O21" s="80"/>
      <c r="P21" s="146"/>
      <c r="Q21" s="191"/>
      <c r="R21" s="93"/>
      <c r="S21" s="93"/>
      <c r="T21" s="93"/>
      <c r="U21" s="191"/>
      <c r="V21" s="93"/>
      <c r="W21" s="191"/>
      <c r="X21" s="146"/>
      <c r="Y21" s="146"/>
      <c r="Z21" s="146"/>
      <c r="AA21" s="146"/>
    </row>
    <row r="22" spans="1:27" ht="13.5" thickBot="1">
      <c r="A22" s="80"/>
      <c r="B22" s="86"/>
      <c r="C22" s="86"/>
      <c r="D22" s="86"/>
      <c r="E22" s="87"/>
      <c r="F22" s="83"/>
      <c r="G22" s="88"/>
      <c r="H22" s="88"/>
      <c r="I22" s="89"/>
      <c r="J22" s="81"/>
      <c r="K22" s="88"/>
      <c r="L22" s="88"/>
      <c r="M22" s="88"/>
      <c r="N22" s="88"/>
      <c r="O22" s="88"/>
      <c r="P22" s="146"/>
      <c r="Q22" s="191"/>
      <c r="R22" s="93"/>
      <c r="S22" s="93"/>
      <c r="T22" s="93"/>
      <c r="U22" s="191"/>
      <c r="V22" s="93"/>
      <c r="W22" s="191"/>
      <c r="X22" s="146"/>
      <c r="Y22" s="146"/>
      <c r="Z22" s="146"/>
      <c r="AA22" s="146"/>
    </row>
    <row r="23" spans="1:27">
      <c r="A23" s="80"/>
      <c r="B23" s="90"/>
      <c r="C23" s="90"/>
      <c r="D23" s="90"/>
      <c r="E23" s="98"/>
      <c r="F23" s="98"/>
      <c r="G23" s="92"/>
      <c r="H23" s="93"/>
      <c r="I23" s="92"/>
      <c r="J23" s="96"/>
      <c r="K23" s="92"/>
      <c r="L23" s="115"/>
      <c r="M23" s="93"/>
      <c r="N23" s="93"/>
      <c r="O23" s="93"/>
      <c r="P23" s="146"/>
      <c r="Q23" s="191"/>
      <c r="R23" s="192"/>
      <c r="S23" s="93"/>
      <c r="T23" s="93"/>
      <c r="U23" s="191"/>
      <c r="V23" s="93"/>
      <c r="W23" s="191"/>
      <c r="X23" s="193"/>
      <c r="Y23" s="146"/>
      <c r="Z23" s="146"/>
      <c r="AA23" s="146"/>
    </row>
    <row r="24" spans="1:27">
      <c r="A24" s="80"/>
      <c r="B24" s="97"/>
      <c r="C24" s="90"/>
      <c r="D24" s="90"/>
      <c r="E24" s="98"/>
      <c r="F24" s="98"/>
      <c r="G24" s="92"/>
      <c r="H24" s="93"/>
      <c r="I24" s="92"/>
      <c r="J24" s="96"/>
      <c r="K24" s="92"/>
      <c r="L24" s="115"/>
      <c r="M24" s="93"/>
      <c r="N24" s="93"/>
      <c r="O24" s="93"/>
      <c r="P24" s="146"/>
      <c r="Q24" s="191"/>
      <c r="R24" s="192"/>
      <c r="S24" s="93"/>
      <c r="T24" s="93"/>
      <c r="U24" s="191"/>
      <c r="V24" s="93"/>
      <c r="W24" s="191"/>
      <c r="X24" s="193"/>
      <c r="Y24" s="146"/>
      <c r="Z24" s="146"/>
      <c r="AA24" s="146"/>
    </row>
    <row r="25" spans="1:27">
      <c r="A25" s="80"/>
      <c r="B25" s="97"/>
      <c r="C25" s="90"/>
      <c r="D25" s="90"/>
      <c r="E25" s="98"/>
      <c r="F25" s="98"/>
      <c r="G25" s="92"/>
      <c r="H25" s="93"/>
      <c r="I25" s="92"/>
      <c r="J25" s="96"/>
      <c r="K25" s="92"/>
      <c r="L25" s="115"/>
      <c r="M25" s="93"/>
      <c r="N25" s="93"/>
      <c r="O25" s="93"/>
      <c r="P25" s="146"/>
      <c r="Q25" s="191"/>
      <c r="R25" s="192"/>
      <c r="S25" s="93"/>
      <c r="T25" s="93"/>
      <c r="U25" s="191"/>
      <c r="V25" s="93"/>
      <c r="W25" s="191"/>
      <c r="X25" s="193"/>
      <c r="Y25" s="146"/>
      <c r="Z25" s="146"/>
      <c r="AA25" s="146"/>
    </row>
    <row r="26" spans="1:27">
      <c r="A26" s="80"/>
      <c r="B26" s="97"/>
      <c r="C26" s="90"/>
      <c r="D26" s="90"/>
      <c r="E26" s="98"/>
      <c r="F26" s="98"/>
      <c r="G26" s="92"/>
      <c r="H26" s="116"/>
      <c r="I26" s="92"/>
      <c r="J26" s="96"/>
      <c r="K26" s="92"/>
      <c r="L26" s="115"/>
      <c r="M26" s="93"/>
      <c r="N26" s="93"/>
      <c r="O26" s="93"/>
      <c r="P26" s="146"/>
      <c r="Q26" s="191"/>
      <c r="R26" s="93"/>
      <c r="S26" s="93"/>
      <c r="T26" s="93"/>
      <c r="U26" s="191"/>
      <c r="V26" s="93"/>
      <c r="W26" s="191"/>
      <c r="X26" s="146"/>
      <c r="Y26" s="146"/>
      <c r="Z26" s="146"/>
      <c r="AA26" s="146"/>
    </row>
    <row r="27" spans="1:27">
      <c r="A27" s="80"/>
      <c r="B27" s="97"/>
      <c r="C27" s="90"/>
      <c r="D27" s="90"/>
      <c r="E27" s="98"/>
      <c r="F27" s="98"/>
      <c r="G27" s="92"/>
      <c r="H27" s="93"/>
      <c r="I27" s="92"/>
      <c r="J27" s="96"/>
      <c r="K27" s="92"/>
      <c r="L27" s="115"/>
      <c r="M27" s="93"/>
      <c r="N27" s="93"/>
      <c r="O27" s="93"/>
      <c r="P27" s="146"/>
      <c r="Q27" s="191"/>
      <c r="R27" s="192"/>
      <c r="S27" s="93"/>
      <c r="T27" s="93"/>
      <c r="U27" s="191"/>
      <c r="V27" s="93"/>
      <c r="W27" s="191"/>
      <c r="X27" s="193"/>
      <c r="Y27" s="146"/>
      <c r="Z27" s="146"/>
      <c r="AA27" s="146"/>
    </row>
    <row r="28" spans="1:27">
      <c r="A28" s="80"/>
      <c r="B28" s="97"/>
      <c r="C28" s="90"/>
      <c r="D28" s="90"/>
      <c r="E28" s="98"/>
      <c r="F28" s="98"/>
      <c r="G28" s="92"/>
      <c r="H28" s="93"/>
      <c r="I28" s="92"/>
      <c r="J28" s="96"/>
      <c r="K28" s="92"/>
      <c r="L28" s="115"/>
      <c r="M28" s="93"/>
      <c r="N28" s="93"/>
      <c r="O28" s="93"/>
      <c r="P28" s="146"/>
      <c r="Q28" s="191"/>
      <c r="R28" s="192"/>
      <c r="S28" s="93"/>
      <c r="T28" s="93"/>
      <c r="U28" s="191"/>
      <c r="V28" s="93"/>
      <c r="W28" s="191"/>
      <c r="X28" s="193"/>
      <c r="Y28" s="146"/>
      <c r="Z28" s="146"/>
      <c r="AA28" s="146"/>
    </row>
    <row r="29" spans="1:27">
      <c r="A29" s="80"/>
      <c r="B29" s="97"/>
      <c r="C29" s="90"/>
      <c r="D29" s="90"/>
      <c r="E29" s="98"/>
      <c r="F29" s="98"/>
      <c r="G29" s="92"/>
      <c r="H29" s="93"/>
      <c r="I29" s="92"/>
      <c r="J29" s="96"/>
      <c r="K29" s="92"/>
      <c r="L29" s="115"/>
      <c r="M29" s="93"/>
      <c r="N29" s="93"/>
      <c r="O29" s="93"/>
      <c r="P29" s="146"/>
      <c r="Q29" s="191"/>
      <c r="R29" s="192"/>
      <c r="S29" s="93"/>
      <c r="T29" s="93"/>
      <c r="U29" s="191"/>
      <c r="V29" s="93"/>
      <c r="W29" s="191"/>
      <c r="X29" s="193"/>
      <c r="Y29" s="146"/>
      <c r="Z29" s="146"/>
      <c r="AA29" s="146"/>
    </row>
    <row r="30" spans="1:27">
      <c r="A30" s="80"/>
      <c r="B30" s="99"/>
      <c r="C30" s="81"/>
      <c r="D30" s="90"/>
      <c r="E30" s="98"/>
      <c r="F30" s="98"/>
      <c r="G30" s="117"/>
      <c r="H30" s="118"/>
      <c r="I30" s="117"/>
      <c r="J30" s="96"/>
      <c r="K30" s="117"/>
      <c r="L30" s="109"/>
      <c r="M30" s="117"/>
      <c r="N30" s="117"/>
      <c r="O30" s="117"/>
      <c r="P30" s="146"/>
      <c r="Q30" s="191"/>
      <c r="R30" s="93"/>
      <c r="S30" s="93"/>
      <c r="T30" s="93"/>
      <c r="U30" s="191"/>
      <c r="V30" s="93"/>
      <c r="W30" s="191"/>
      <c r="X30" s="146"/>
      <c r="Y30" s="146"/>
      <c r="Z30" s="146"/>
      <c r="AA30" s="146"/>
    </row>
    <row r="31" spans="1:27">
      <c r="A31" s="80"/>
      <c r="B31" s="99"/>
      <c r="C31" s="81"/>
      <c r="D31" s="90"/>
      <c r="E31" s="98"/>
      <c r="F31" s="98"/>
      <c r="G31" s="92"/>
      <c r="H31" s="116"/>
      <c r="I31" s="92"/>
      <c r="J31" s="96"/>
      <c r="K31" s="92"/>
      <c r="L31" s="110"/>
      <c r="M31" s="92"/>
      <c r="N31" s="92"/>
      <c r="O31" s="92"/>
      <c r="P31" s="146"/>
      <c r="Q31" s="191"/>
      <c r="R31" s="93"/>
      <c r="S31" s="93"/>
      <c r="T31" s="93"/>
      <c r="U31" s="191"/>
      <c r="V31" s="93"/>
      <c r="W31" s="191"/>
      <c r="X31" s="146"/>
      <c r="Y31" s="146"/>
      <c r="Z31" s="146"/>
      <c r="AA31" s="146"/>
    </row>
    <row r="32" spans="1:27" ht="13.5" thickBot="1">
      <c r="A32" s="80"/>
      <c r="B32" s="104"/>
      <c r="C32" s="104"/>
      <c r="D32" s="104"/>
      <c r="E32" s="105"/>
      <c r="F32" s="82"/>
      <c r="G32" s="106"/>
      <c r="H32" s="104"/>
      <c r="I32" s="106"/>
      <c r="J32" s="107"/>
      <c r="K32" s="106"/>
      <c r="L32" s="104"/>
      <c r="M32" s="106"/>
      <c r="N32" s="106"/>
      <c r="O32" s="106"/>
      <c r="P32" s="146"/>
      <c r="Q32" s="191"/>
      <c r="R32" s="93"/>
      <c r="S32" s="93"/>
      <c r="T32" s="93"/>
      <c r="U32" s="191"/>
      <c r="V32" s="93"/>
      <c r="W32" s="191"/>
      <c r="X32" s="146"/>
      <c r="Y32" s="146"/>
      <c r="Z32" s="146"/>
      <c r="AA32" s="146"/>
    </row>
    <row r="33" spans="1:27">
      <c r="A33" s="80"/>
      <c r="B33" s="81"/>
      <c r="C33" s="81"/>
      <c r="D33" s="81"/>
      <c r="E33" s="82"/>
      <c r="F33" s="82"/>
      <c r="G33" s="107"/>
      <c r="H33" s="81"/>
      <c r="I33" s="107"/>
      <c r="J33" s="107"/>
      <c r="K33" s="80"/>
      <c r="L33" s="85"/>
      <c r="M33" s="80"/>
      <c r="N33" s="80"/>
      <c r="O33" s="80"/>
      <c r="P33" s="146"/>
      <c r="Q33" s="191"/>
      <c r="R33" s="93"/>
      <c r="S33" s="93"/>
      <c r="T33" s="93"/>
      <c r="U33" s="191"/>
      <c r="V33" s="93"/>
      <c r="W33" s="191"/>
      <c r="X33" s="146"/>
      <c r="Y33" s="146"/>
      <c r="Z33" s="146"/>
      <c r="AA33" s="146"/>
    </row>
    <row r="34" spans="1:27">
      <c r="A34" s="80"/>
      <c r="B34" s="84"/>
      <c r="C34" s="81"/>
      <c r="D34" s="81"/>
      <c r="E34" s="85"/>
      <c r="F34" s="85"/>
      <c r="G34" s="198"/>
      <c r="H34" s="198"/>
      <c r="I34" s="198"/>
      <c r="J34" s="81"/>
      <c r="K34" s="80"/>
      <c r="L34" s="85"/>
      <c r="M34" s="80"/>
      <c r="N34" s="80"/>
      <c r="O34" s="80"/>
      <c r="P34" s="146"/>
      <c r="Q34" s="191"/>
      <c r="R34" s="93"/>
      <c r="S34" s="93"/>
      <c r="T34" s="93"/>
      <c r="U34" s="191"/>
      <c r="V34" s="93"/>
      <c r="W34" s="191"/>
      <c r="X34" s="146"/>
      <c r="Y34" s="146"/>
      <c r="Z34" s="146"/>
      <c r="AA34" s="146"/>
    </row>
    <row r="35" spans="1:27" ht="13.5" thickBot="1">
      <c r="A35" s="80"/>
      <c r="B35" s="86"/>
      <c r="C35" s="86"/>
      <c r="D35" s="86"/>
      <c r="E35" s="87"/>
      <c r="F35" s="83"/>
      <c r="G35" s="88"/>
      <c r="H35" s="88"/>
      <c r="I35" s="89"/>
      <c r="J35" s="81"/>
      <c r="K35" s="88"/>
      <c r="L35" s="88"/>
      <c r="M35" s="88"/>
      <c r="N35" s="88"/>
      <c r="O35" s="88"/>
      <c r="P35" s="146"/>
      <c r="Q35" s="191"/>
      <c r="R35" s="93"/>
      <c r="S35" s="93"/>
      <c r="T35" s="93"/>
      <c r="U35" s="191"/>
      <c r="V35" s="93"/>
      <c r="W35" s="191"/>
      <c r="X35" s="146"/>
      <c r="Y35" s="146"/>
      <c r="Z35" s="146"/>
      <c r="AA35" s="146"/>
    </row>
    <row r="36" spans="1:27">
      <c r="A36" s="80"/>
      <c r="B36" s="90"/>
      <c r="C36" s="90"/>
      <c r="D36" s="90"/>
      <c r="E36" s="119"/>
      <c r="F36" s="119"/>
      <c r="G36" s="92"/>
      <c r="H36" s="93"/>
      <c r="I36" s="92"/>
      <c r="J36" s="96"/>
      <c r="K36" s="92"/>
      <c r="L36" s="95"/>
      <c r="M36" s="93"/>
      <c r="N36" s="93"/>
      <c r="O36" s="93"/>
      <c r="P36" s="146"/>
      <c r="Q36" s="191"/>
      <c r="R36" s="192"/>
      <c r="S36" s="93"/>
      <c r="T36" s="93"/>
      <c r="U36" s="191"/>
      <c r="V36" s="93"/>
      <c r="W36" s="191"/>
      <c r="X36" s="193"/>
      <c r="Y36" s="146"/>
      <c r="Z36" s="146"/>
      <c r="AA36" s="146"/>
    </row>
    <row r="37" spans="1:27">
      <c r="A37" s="80"/>
      <c r="B37" s="97"/>
      <c r="C37" s="90"/>
      <c r="D37" s="90"/>
      <c r="E37" s="119"/>
      <c r="F37" s="119"/>
      <c r="G37" s="92"/>
      <c r="H37" s="93"/>
      <c r="I37" s="92"/>
      <c r="J37" s="96"/>
      <c r="K37" s="92"/>
      <c r="L37" s="95"/>
      <c r="M37" s="93"/>
      <c r="N37" s="93"/>
      <c r="O37" s="93"/>
      <c r="P37" s="146"/>
      <c r="Q37" s="191"/>
      <c r="R37" s="192"/>
      <c r="S37" s="93"/>
      <c r="T37" s="93"/>
      <c r="U37" s="191"/>
      <c r="V37" s="93"/>
      <c r="W37" s="191"/>
      <c r="X37" s="193"/>
      <c r="Y37" s="146"/>
      <c r="Z37" s="146"/>
      <c r="AA37" s="146"/>
    </row>
    <row r="38" spans="1:27">
      <c r="A38" s="80"/>
      <c r="B38" s="97"/>
      <c r="C38" s="90"/>
      <c r="D38" s="90"/>
      <c r="E38" s="119"/>
      <c r="F38" s="119"/>
      <c r="G38" s="92"/>
      <c r="H38" s="93"/>
      <c r="I38" s="92"/>
      <c r="J38" s="96"/>
      <c r="K38" s="92"/>
      <c r="L38" s="95"/>
      <c r="M38" s="93"/>
      <c r="N38" s="93"/>
      <c r="O38" s="93"/>
      <c r="P38" s="146"/>
      <c r="Q38" s="191"/>
      <c r="R38" s="192"/>
      <c r="S38" s="93"/>
      <c r="T38" s="93"/>
      <c r="U38" s="191"/>
      <c r="V38" s="93"/>
      <c r="W38" s="191"/>
      <c r="X38" s="193"/>
      <c r="Y38" s="146"/>
      <c r="Z38" s="146"/>
      <c r="AA38" s="146"/>
    </row>
    <row r="39" spans="1:27">
      <c r="A39" s="80"/>
      <c r="B39" s="99"/>
      <c r="C39" s="81"/>
      <c r="D39" s="90"/>
      <c r="E39" s="98"/>
      <c r="F39" s="98"/>
      <c r="G39" s="117"/>
      <c r="H39" s="118"/>
      <c r="I39" s="117"/>
      <c r="J39" s="96"/>
      <c r="K39" s="117"/>
      <c r="L39" s="109"/>
      <c r="M39" s="117"/>
      <c r="N39" s="117"/>
      <c r="O39" s="117"/>
      <c r="P39" s="146"/>
      <c r="Q39" s="191"/>
      <c r="R39" s="93"/>
      <c r="S39" s="93"/>
      <c r="T39" s="93"/>
      <c r="U39" s="191"/>
      <c r="V39" s="93"/>
      <c r="W39" s="191"/>
      <c r="X39" s="146"/>
      <c r="Y39" s="146"/>
      <c r="Z39" s="146"/>
      <c r="AA39" s="146"/>
    </row>
    <row r="40" spans="1:27">
      <c r="A40" s="80"/>
      <c r="B40" s="99"/>
      <c r="C40" s="81"/>
      <c r="D40" s="90"/>
      <c r="E40" s="98"/>
      <c r="F40" s="98"/>
      <c r="G40" s="92"/>
      <c r="H40" s="116"/>
      <c r="I40" s="92"/>
      <c r="J40" s="96"/>
      <c r="K40" s="92"/>
      <c r="L40" s="110"/>
      <c r="M40" s="92"/>
      <c r="N40" s="92"/>
      <c r="O40" s="92"/>
      <c r="P40" s="146"/>
      <c r="Q40" s="191"/>
      <c r="R40" s="93"/>
      <c r="S40" s="93"/>
      <c r="T40" s="93"/>
      <c r="U40" s="191"/>
      <c r="V40" s="93"/>
      <c r="W40" s="191"/>
      <c r="X40" s="146"/>
      <c r="Y40" s="146"/>
      <c r="Z40" s="146"/>
      <c r="AA40" s="146"/>
    </row>
    <row r="41" spans="1:27" ht="13.5" thickBot="1">
      <c r="A41" s="80"/>
      <c r="B41" s="120"/>
      <c r="C41" s="121"/>
      <c r="D41" s="121"/>
      <c r="E41" s="122"/>
      <c r="F41" s="123"/>
      <c r="G41" s="106"/>
      <c r="H41" s="124"/>
      <c r="I41" s="106"/>
      <c r="J41" s="96"/>
      <c r="K41" s="106"/>
      <c r="L41" s="124"/>
      <c r="M41" s="106"/>
      <c r="N41" s="106"/>
      <c r="O41" s="106"/>
      <c r="P41" s="146"/>
      <c r="Q41" s="191"/>
      <c r="R41" s="93"/>
      <c r="S41" s="93"/>
      <c r="T41" s="93"/>
      <c r="U41" s="191"/>
      <c r="V41" s="93"/>
      <c r="W41" s="191"/>
      <c r="X41" s="146"/>
      <c r="Y41" s="146"/>
      <c r="Z41" s="146"/>
      <c r="AA41" s="146"/>
    </row>
    <row r="42" spans="1:27">
      <c r="A42" s="80"/>
      <c r="B42" s="125"/>
      <c r="C42" s="126"/>
      <c r="D42" s="126"/>
      <c r="E42" s="123"/>
      <c r="F42" s="123"/>
      <c r="G42" s="107"/>
      <c r="H42" s="127"/>
      <c r="I42" s="107"/>
      <c r="J42" s="96"/>
      <c r="K42" s="80"/>
      <c r="L42" s="85"/>
      <c r="M42" s="80"/>
      <c r="N42" s="80"/>
      <c r="O42" s="80"/>
      <c r="P42" s="146"/>
      <c r="Q42" s="191"/>
      <c r="R42" s="93"/>
      <c r="S42" s="93"/>
      <c r="T42" s="93"/>
      <c r="U42" s="191"/>
      <c r="V42" s="93"/>
      <c r="W42" s="191"/>
      <c r="X42" s="146"/>
      <c r="Y42" s="146"/>
      <c r="Z42" s="146"/>
      <c r="AA42" s="146"/>
    </row>
    <row r="43" spans="1:27">
      <c r="A43" s="80"/>
      <c r="B43" s="84"/>
      <c r="C43" s="81"/>
      <c r="D43" s="81"/>
      <c r="E43" s="85"/>
      <c r="F43" s="85"/>
      <c r="G43" s="198"/>
      <c r="H43" s="198"/>
      <c r="I43" s="198"/>
      <c r="J43" s="81"/>
      <c r="K43" s="80"/>
      <c r="L43" s="85"/>
      <c r="M43" s="80"/>
      <c r="N43" s="80"/>
      <c r="O43" s="80"/>
      <c r="P43" s="146"/>
      <c r="Q43" s="191"/>
      <c r="R43" s="93"/>
      <c r="S43" s="93"/>
      <c r="T43" s="93"/>
      <c r="U43" s="191"/>
      <c r="V43" s="93"/>
      <c r="W43" s="191"/>
      <c r="X43" s="146"/>
      <c r="Y43" s="146"/>
      <c r="Z43" s="146"/>
      <c r="AA43" s="146"/>
    </row>
    <row r="44" spans="1:27" ht="13.5" thickBot="1">
      <c r="A44" s="80"/>
      <c r="B44" s="86"/>
      <c r="C44" s="86"/>
      <c r="D44" s="86"/>
      <c r="E44" s="87"/>
      <c r="F44" s="83"/>
      <c r="G44" s="88"/>
      <c r="H44" s="88"/>
      <c r="I44" s="89"/>
      <c r="J44" s="81"/>
      <c r="K44" s="88"/>
      <c r="L44" s="88"/>
      <c r="M44" s="88"/>
      <c r="N44" s="88"/>
      <c r="O44" s="88"/>
      <c r="P44" s="146"/>
      <c r="Q44" s="191"/>
      <c r="R44" s="93"/>
      <c r="S44" s="93"/>
      <c r="T44" s="93"/>
      <c r="U44" s="191"/>
      <c r="V44" s="93"/>
      <c r="W44" s="191"/>
      <c r="X44" s="146"/>
      <c r="Y44" s="146"/>
      <c r="Z44" s="146"/>
      <c r="AA44" s="146"/>
    </row>
    <row r="45" spans="1:27">
      <c r="A45" s="80"/>
      <c r="B45" s="90"/>
      <c r="C45" s="90"/>
      <c r="D45" s="90"/>
      <c r="E45" s="98"/>
      <c r="F45" s="98"/>
      <c r="G45" s="92"/>
      <c r="H45" s="93"/>
      <c r="I45" s="92"/>
      <c r="J45" s="96"/>
      <c r="K45" s="92"/>
      <c r="L45" s="95"/>
      <c r="M45" s="93"/>
      <c r="N45" s="93"/>
      <c r="O45" s="93"/>
      <c r="P45" s="146"/>
      <c r="Q45" s="191"/>
      <c r="R45" s="192"/>
      <c r="S45" s="93"/>
      <c r="T45" s="93"/>
      <c r="U45" s="191"/>
      <c r="V45" s="93"/>
      <c r="W45" s="191"/>
      <c r="X45" s="193"/>
      <c r="Y45" s="146"/>
      <c r="Z45" s="146"/>
      <c r="AA45" s="146"/>
    </row>
    <row r="46" spans="1:27">
      <c r="A46" s="80"/>
      <c r="B46" s="97"/>
      <c r="C46" s="90"/>
      <c r="D46" s="90"/>
      <c r="E46" s="98"/>
      <c r="F46" s="98"/>
      <c r="G46" s="92"/>
      <c r="H46" s="93"/>
      <c r="I46" s="92"/>
      <c r="J46" s="96"/>
      <c r="K46" s="92"/>
      <c r="L46" s="95"/>
      <c r="M46" s="93"/>
      <c r="N46" s="93"/>
      <c r="O46" s="93"/>
      <c r="P46" s="146"/>
      <c r="Q46" s="191"/>
      <c r="R46" s="192"/>
      <c r="S46" s="93"/>
      <c r="T46" s="93"/>
      <c r="U46" s="191"/>
      <c r="V46" s="93"/>
      <c r="W46" s="191"/>
      <c r="X46" s="193"/>
      <c r="Y46" s="146"/>
      <c r="Z46" s="146"/>
      <c r="AA46" s="146"/>
    </row>
    <row r="47" spans="1:27">
      <c r="A47" s="80"/>
      <c r="B47" s="97"/>
      <c r="C47" s="90"/>
      <c r="D47" s="90"/>
      <c r="E47" s="98"/>
      <c r="F47" s="98"/>
      <c r="G47" s="92"/>
      <c r="H47" s="93"/>
      <c r="I47" s="92"/>
      <c r="J47" s="96"/>
      <c r="K47" s="92"/>
      <c r="L47" s="95"/>
      <c r="M47" s="93"/>
      <c r="N47" s="93"/>
      <c r="O47" s="93"/>
      <c r="P47" s="146"/>
      <c r="Q47" s="191"/>
      <c r="R47" s="192"/>
      <c r="S47" s="93"/>
      <c r="T47" s="93"/>
      <c r="U47" s="191"/>
      <c r="V47" s="93"/>
      <c r="W47" s="191"/>
      <c r="X47" s="193"/>
      <c r="Y47" s="146"/>
      <c r="Z47" s="146"/>
      <c r="AA47" s="146"/>
    </row>
    <row r="48" spans="1:27">
      <c r="A48" s="80"/>
      <c r="B48" s="97"/>
      <c r="C48" s="90"/>
      <c r="D48" s="90"/>
      <c r="E48" s="98"/>
      <c r="F48" s="98"/>
      <c r="G48" s="92"/>
      <c r="H48" s="93"/>
      <c r="I48" s="92"/>
      <c r="J48" s="96"/>
      <c r="K48" s="92"/>
      <c r="L48" s="95"/>
      <c r="M48" s="93"/>
      <c r="N48" s="93"/>
      <c r="O48" s="93"/>
      <c r="P48" s="146"/>
      <c r="Q48" s="191"/>
      <c r="R48" s="192"/>
      <c r="S48" s="93"/>
      <c r="T48" s="93"/>
      <c r="U48" s="191"/>
      <c r="V48" s="93"/>
      <c r="W48" s="191"/>
      <c r="X48" s="146"/>
      <c r="Y48" s="146"/>
      <c r="Z48" s="146"/>
      <c r="AA48" s="146"/>
    </row>
    <row r="49" spans="1:27">
      <c r="A49" s="80"/>
      <c r="B49" s="128"/>
      <c r="C49" s="90"/>
      <c r="D49" s="90"/>
      <c r="E49" s="98"/>
      <c r="F49" s="98"/>
      <c r="G49" s="92"/>
      <c r="H49" s="93"/>
      <c r="I49" s="92"/>
      <c r="J49" s="96"/>
      <c r="K49" s="92"/>
      <c r="L49" s="95"/>
      <c r="M49" s="93"/>
      <c r="N49" s="93"/>
      <c r="O49" s="93"/>
      <c r="P49" s="146"/>
      <c r="Q49" s="191"/>
      <c r="R49" s="192"/>
      <c r="S49" s="93"/>
      <c r="T49" s="93"/>
      <c r="U49" s="191"/>
      <c r="V49" s="93"/>
      <c r="W49" s="191"/>
      <c r="X49" s="146"/>
      <c r="Y49" s="146"/>
      <c r="Z49" s="146"/>
      <c r="AA49" s="146"/>
    </row>
    <row r="50" spans="1:27">
      <c r="A50" s="80"/>
      <c r="B50" s="128"/>
      <c r="C50" s="81"/>
      <c r="D50" s="90"/>
      <c r="E50" s="98"/>
      <c r="F50" s="98"/>
      <c r="G50" s="117"/>
      <c r="H50" s="118"/>
      <c r="I50" s="117"/>
      <c r="J50" s="96"/>
      <c r="K50" s="117"/>
      <c r="L50" s="109"/>
      <c r="M50" s="117"/>
      <c r="N50" s="117"/>
      <c r="O50" s="117"/>
      <c r="P50" s="146"/>
      <c r="Q50" s="191"/>
      <c r="R50" s="93"/>
      <c r="S50" s="93"/>
      <c r="T50" s="93"/>
      <c r="U50" s="191"/>
      <c r="V50" s="93"/>
      <c r="W50" s="191"/>
      <c r="X50" s="146"/>
      <c r="Y50" s="146"/>
      <c r="Z50" s="146"/>
      <c r="AA50" s="146"/>
    </row>
    <row r="51" spans="1:27">
      <c r="A51" s="80"/>
      <c r="B51" s="99"/>
      <c r="C51" s="81"/>
      <c r="D51" s="90"/>
      <c r="E51" s="98"/>
      <c r="F51" s="98"/>
      <c r="G51" s="92"/>
      <c r="H51" s="116"/>
      <c r="I51" s="92"/>
      <c r="J51" s="96"/>
      <c r="K51" s="92"/>
      <c r="L51" s="129"/>
      <c r="M51" s="92"/>
      <c r="N51" s="92"/>
      <c r="O51" s="92"/>
      <c r="P51" s="146"/>
      <c r="Q51" s="191"/>
      <c r="R51" s="93"/>
      <c r="S51" s="93"/>
      <c r="T51" s="93"/>
      <c r="U51" s="191"/>
      <c r="V51" s="93"/>
      <c r="W51" s="191"/>
      <c r="X51" s="146"/>
      <c r="Y51" s="146"/>
      <c r="Z51" s="146"/>
      <c r="AA51" s="146"/>
    </row>
    <row r="52" spans="1:27" ht="13.5" thickBot="1">
      <c r="A52" s="80"/>
      <c r="B52" s="120"/>
      <c r="C52" s="121"/>
      <c r="D52" s="121"/>
      <c r="E52" s="122"/>
      <c r="F52" s="130"/>
      <c r="G52" s="106"/>
      <c r="H52" s="124"/>
      <c r="I52" s="106"/>
      <c r="J52" s="96"/>
      <c r="K52" s="106"/>
      <c r="L52" s="124"/>
      <c r="M52" s="106"/>
      <c r="N52" s="106"/>
      <c r="O52" s="106"/>
      <c r="P52" s="146"/>
      <c r="Q52" s="191"/>
      <c r="R52" s="93"/>
      <c r="S52" s="93"/>
      <c r="T52" s="93"/>
      <c r="U52" s="191"/>
      <c r="V52" s="93"/>
      <c r="W52" s="191"/>
      <c r="X52" s="146"/>
      <c r="Y52" s="146"/>
      <c r="Z52" s="146"/>
      <c r="AA52" s="146"/>
    </row>
    <row r="53" spans="1:27">
      <c r="A53" s="80"/>
      <c r="B53" s="125"/>
      <c r="C53" s="126"/>
      <c r="D53" s="126"/>
      <c r="E53" s="123"/>
      <c r="F53" s="130"/>
      <c r="G53" s="107"/>
      <c r="H53" s="127"/>
      <c r="I53" s="107"/>
      <c r="J53" s="96"/>
      <c r="K53" s="80"/>
      <c r="L53" s="85"/>
      <c r="M53" s="80"/>
      <c r="N53" s="80"/>
      <c r="O53" s="80"/>
      <c r="P53" s="146"/>
      <c r="Q53" s="191"/>
      <c r="R53" s="93"/>
      <c r="S53" s="93"/>
      <c r="T53" s="93"/>
      <c r="U53" s="191"/>
      <c r="V53" s="93"/>
      <c r="W53" s="191"/>
      <c r="X53" s="146"/>
      <c r="Y53" s="146"/>
      <c r="Z53" s="146"/>
      <c r="AA53" s="146"/>
    </row>
    <row r="54" spans="1:27">
      <c r="A54" s="80"/>
      <c r="B54" s="84"/>
      <c r="C54" s="81"/>
      <c r="D54" s="81"/>
      <c r="E54" s="85"/>
      <c r="F54" s="130"/>
      <c r="G54" s="198"/>
      <c r="H54" s="198"/>
      <c r="I54" s="198"/>
      <c r="J54" s="96"/>
      <c r="K54" s="80"/>
      <c r="L54" s="85"/>
      <c r="M54" s="80"/>
      <c r="N54" s="80"/>
      <c r="O54" s="80"/>
      <c r="P54" s="146"/>
      <c r="Q54" s="191"/>
      <c r="R54" s="93"/>
      <c r="S54" s="93"/>
      <c r="T54" s="93"/>
      <c r="U54" s="191"/>
      <c r="V54" s="93"/>
      <c r="W54" s="191"/>
      <c r="X54" s="146"/>
      <c r="Y54" s="146"/>
      <c r="Z54" s="146"/>
      <c r="AA54" s="146"/>
    </row>
    <row r="55" spans="1:27" ht="13.5" thickBot="1">
      <c r="A55" s="80"/>
      <c r="B55" s="86"/>
      <c r="C55" s="86"/>
      <c r="D55" s="86"/>
      <c r="E55" s="87"/>
      <c r="F55" s="130"/>
      <c r="G55" s="88"/>
      <c r="H55" s="88"/>
      <c r="I55" s="89"/>
      <c r="J55" s="96"/>
      <c r="K55" s="88"/>
      <c r="L55" s="88"/>
      <c r="M55" s="88"/>
      <c r="N55" s="88"/>
      <c r="O55" s="88"/>
      <c r="P55" s="146"/>
      <c r="Q55" s="191"/>
      <c r="R55" s="93"/>
      <c r="S55" s="93"/>
      <c r="T55" s="93"/>
      <c r="U55" s="191"/>
      <c r="V55" s="93"/>
      <c r="W55" s="191"/>
      <c r="X55" s="146"/>
      <c r="Y55" s="146"/>
      <c r="Z55" s="146"/>
      <c r="AA55" s="146"/>
    </row>
    <row r="56" spans="1:27">
      <c r="A56" s="80"/>
      <c r="B56" s="90"/>
      <c r="C56" s="90"/>
      <c r="D56" s="90"/>
      <c r="E56" s="98"/>
      <c r="F56" s="130"/>
      <c r="G56" s="92"/>
      <c r="H56" s="93"/>
      <c r="I56" s="92"/>
      <c r="J56" s="96"/>
      <c r="K56" s="92"/>
      <c r="L56" s="131"/>
      <c r="M56" s="93"/>
      <c r="N56" s="93"/>
      <c r="O56" s="93"/>
      <c r="P56" s="193"/>
      <c r="Q56" s="191"/>
      <c r="R56" s="192"/>
      <c r="S56" s="93"/>
      <c r="T56" s="93"/>
      <c r="U56" s="191"/>
      <c r="V56" s="93"/>
      <c r="W56" s="191"/>
      <c r="X56" s="193"/>
      <c r="Y56" s="146"/>
      <c r="Z56" s="146"/>
      <c r="AA56" s="146"/>
    </row>
    <row r="57" spans="1:27">
      <c r="A57" s="80"/>
      <c r="B57" s="97"/>
      <c r="C57" s="90"/>
      <c r="D57" s="90"/>
      <c r="E57" s="98"/>
      <c r="F57" s="130"/>
      <c r="G57" s="92"/>
      <c r="H57" s="93"/>
      <c r="I57" s="92"/>
      <c r="J57" s="96"/>
      <c r="K57" s="92"/>
      <c r="L57" s="131"/>
      <c r="M57" s="93"/>
      <c r="N57" s="93"/>
      <c r="O57" s="93"/>
      <c r="P57" s="193"/>
      <c r="Q57" s="191"/>
      <c r="R57" s="192"/>
      <c r="S57" s="93"/>
      <c r="T57" s="93"/>
      <c r="U57" s="191"/>
      <c r="V57" s="93"/>
      <c r="W57" s="191"/>
      <c r="X57" s="193"/>
      <c r="Y57" s="146"/>
      <c r="Z57" s="146"/>
      <c r="AA57" s="146"/>
    </row>
    <row r="58" spans="1:27">
      <c r="A58" s="80"/>
      <c r="B58" s="97"/>
      <c r="C58" s="90"/>
      <c r="D58" s="90"/>
      <c r="E58" s="98"/>
      <c r="F58" s="130"/>
      <c r="G58" s="92"/>
      <c r="H58" s="93"/>
      <c r="I58" s="92"/>
      <c r="J58" s="96"/>
      <c r="K58" s="92"/>
      <c r="L58" s="131"/>
      <c r="M58" s="93"/>
      <c r="N58" s="93"/>
      <c r="O58" s="93"/>
      <c r="P58" s="193"/>
      <c r="Q58" s="191"/>
      <c r="R58" s="192"/>
      <c r="S58" s="93"/>
      <c r="T58" s="93"/>
      <c r="U58" s="191"/>
      <c r="V58" s="93"/>
      <c r="W58" s="191"/>
      <c r="X58" s="193"/>
      <c r="Y58" s="146"/>
      <c r="Z58" s="146"/>
      <c r="AA58" s="146"/>
    </row>
    <row r="59" spans="1:27">
      <c r="A59" s="80"/>
      <c r="B59" s="97"/>
      <c r="C59" s="90"/>
      <c r="D59" s="90"/>
      <c r="E59" s="98"/>
      <c r="F59" s="130"/>
      <c r="G59" s="92"/>
      <c r="H59" s="93"/>
      <c r="I59" s="92"/>
      <c r="J59" s="96"/>
      <c r="K59" s="92"/>
      <c r="L59" s="131"/>
      <c r="M59" s="93"/>
      <c r="N59" s="93"/>
      <c r="O59" s="93"/>
      <c r="P59" s="193"/>
      <c r="Q59" s="191"/>
      <c r="R59" s="192"/>
      <c r="S59" s="93"/>
      <c r="T59" s="93"/>
      <c r="U59" s="191"/>
      <c r="V59" s="93"/>
      <c r="W59" s="191"/>
      <c r="X59" s="193"/>
      <c r="Y59" s="146"/>
      <c r="Z59" s="146"/>
      <c r="AA59" s="146"/>
    </row>
    <row r="60" spans="1:27">
      <c r="A60" s="80"/>
      <c r="B60" s="128"/>
      <c r="C60" s="97"/>
      <c r="D60" s="125"/>
      <c r="E60" s="130"/>
      <c r="F60" s="130"/>
      <c r="G60" s="132"/>
      <c r="H60" s="93"/>
      <c r="I60" s="92"/>
      <c r="J60" s="96"/>
      <c r="K60" s="132"/>
      <c r="L60" s="133"/>
      <c r="M60" s="134"/>
      <c r="N60" s="134"/>
      <c r="O60" s="134"/>
      <c r="P60" s="146"/>
      <c r="Q60" s="191"/>
      <c r="R60" s="192"/>
      <c r="S60" s="93"/>
      <c r="T60" s="93"/>
      <c r="U60" s="191"/>
      <c r="V60" s="93"/>
      <c r="W60" s="191"/>
      <c r="X60" s="193"/>
      <c r="Y60" s="146"/>
      <c r="Z60" s="146"/>
      <c r="AA60" s="146"/>
    </row>
    <row r="61" spans="1:27">
      <c r="A61" s="80"/>
      <c r="B61" s="128"/>
      <c r="C61" s="97"/>
      <c r="D61" s="125"/>
      <c r="E61" s="130"/>
      <c r="F61" s="130"/>
      <c r="G61" s="92"/>
      <c r="H61" s="135"/>
      <c r="I61" s="92"/>
      <c r="J61" s="96"/>
      <c r="K61" s="92"/>
      <c r="L61" s="110"/>
      <c r="M61" s="136"/>
      <c r="N61" s="136"/>
      <c r="O61" s="136"/>
      <c r="P61" s="146"/>
      <c r="Q61" s="191"/>
      <c r="R61" s="93"/>
      <c r="S61" s="93"/>
      <c r="T61" s="93"/>
      <c r="U61" s="191"/>
      <c r="V61" s="93"/>
      <c r="W61" s="191"/>
      <c r="X61" s="146"/>
      <c r="Y61" s="146"/>
      <c r="Z61" s="146"/>
      <c r="AA61" s="146"/>
    </row>
    <row r="62" spans="1:27">
      <c r="A62" s="80"/>
      <c r="B62" s="128"/>
      <c r="C62" s="97"/>
      <c r="D62" s="125"/>
      <c r="E62" s="130"/>
      <c r="F62" s="130"/>
      <c r="G62" s="92"/>
      <c r="H62" s="93"/>
      <c r="I62" s="92"/>
      <c r="J62" s="96"/>
      <c r="K62" s="92"/>
      <c r="L62" s="110"/>
      <c r="M62" s="136"/>
      <c r="N62" s="136"/>
      <c r="O62" s="136"/>
      <c r="P62" s="146"/>
      <c r="Q62" s="191"/>
      <c r="R62" s="93"/>
      <c r="S62" s="93"/>
      <c r="T62" s="93"/>
      <c r="U62" s="191"/>
      <c r="V62" s="93"/>
      <c r="W62" s="191"/>
      <c r="X62" s="146"/>
      <c r="Y62" s="146"/>
      <c r="Z62" s="146"/>
      <c r="AA62" s="146"/>
    </row>
    <row r="63" spans="1:27">
      <c r="A63" s="80"/>
      <c r="B63" s="125"/>
      <c r="C63" s="126"/>
      <c r="D63" s="126"/>
      <c r="E63" s="123"/>
      <c r="F63" s="130"/>
      <c r="G63" s="107"/>
      <c r="H63" s="127"/>
      <c r="I63" s="107"/>
      <c r="J63" s="96"/>
      <c r="K63" s="80"/>
      <c r="L63" s="85"/>
      <c r="M63" s="80"/>
      <c r="N63" s="80"/>
      <c r="O63" s="80"/>
      <c r="P63" s="146"/>
      <c r="Q63" s="191"/>
      <c r="R63" s="93"/>
      <c r="S63" s="93"/>
      <c r="T63" s="93"/>
      <c r="U63" s="191"/>
      <c r="V63" s="93"/>
      <c r="W63" s="191"/>
      <c r="X63" s="146"/>
      <c r="Y63" s="146"/>
      <c r="Z63" s="146"/>
      <c r="AA63" s="146"/>
    </row>
    <row r="64" spans="1:27">
      <c r="A64" s="80"/>
      <c r="B64" s="84"/>
      <c r="C64" s="81"/>
      <c r="D64" s="81"/>
      <c r="E64" s="85"/>
      <c r="F64" s="130"/>
      <c r="G64" s="198"/>
      <c r="H64" s="198"/>
      <c r="I64" s="198"/>
      <c r="J64" s="96"/>
      <c r="K64" s="80"/>
      <c r="L64" s="85"/>
      <c r="M64" s="80"/>
      <c r="N64" s="80"/>
      <c r="O64" s="80"/>
      <c r="P64" s="146"/>
      <c r="Q64" s="191"/>
      <c r="R64" s="93"/>
      <c r="S64" s="93"/>
      <c r="T64" s="93"/>
      <c r="U64" s="191"/>
      <c r="V64" s="93"/>
      <c r="W64" s="191"/>
      <c r="X64" s="146"/>
      <c r="Y64" s="146"/>
      <c r="Z64" s="146"/>
      <c r="AA64" s="146"/>
    </row>
    <row r="65" spans="1:27" ht="13.5" thickBot="1">
      <c r="A65" s="80"/>
      <c r="B65" s="86"/>
      <c r="C65" s="86"/>
      <c r="D65" s="86"/>
      <c r="E65" s="87"/>
      <c r="F65" s="130"/>
      <c r="G65" s="88"/>
      <c r="H65" s="88"/>
      <c r="I65" s="89"/>
      <c r="J65" s="96"/>
      <c r="K65" s="88"/>
      <c r="L65" s="88"/>
      <c r="M65" s="88"/>
      <c r="N65" s="88"/>
      <c r="O65" s="88"/>
      <c r="P65" s="146"/>
      <c r="Q65" s="191"/>
      <c r="R65" s="93"/>
      <c r="S65" s="93"/>
      <c r="T65" s="93"/>
      <c r="U65" s="191"/>
      <c r="V65" s="93"/>
      <c r="W65" s="191"/>
      <c r="X65" s="146"/>
      <c r="Y65" s="146"/>
      <c r="Z65" s="146"/>
      <c r="AA65" s="146"/>
    </row>
    <row r="66" spans="1:27">
      <c r="A66" s="80"/>
      <c r="B66" s="90"/>
      <c r="C66" s="90"/>
      <c r="D66" s="90"/>
      <c r="E66" s="98"/>
      <c r="F66" s="130"/>
      <c r="G66" s="92"/>
      <c r="H66" s="93"/>
      <c r="I66" s="92"/>
      <c r="J66" s="96"/>
      <c r="K66" s="92"/>
      <c r="L66" s="131"/>
      <c r="M66" s="93"/>
      <c r="N66" s="93"/>
      <c r="O66" s="93"/>
      <c r="P66" s="193"/>
      <c r="Q66" s="191"/>
      <c r="R66" s="192"/>
      <c r="S66" s="93"/>
      <c r="T66" s="93"/>
      <c r="U66" s="191"/>
      <c r="V66" s="93"/>
      <c r="W66" s="191"/>
      <c r="X66" s="193"/>
      <c r="Y66" s="146"/>
      <c r="Z66" s="146"/>
      <c r="AA66" s="146"/>
    </row>
    <row r="67" spans="1:27">
      <c r="A67" s="80"/>
      <c r="B67" s="97"/>
      <c r="C67" s="90"/>
      <c r="D67" s="90"/>
      <c r="E67" s="98"/>
      <c r="F67" s="130"/>
      <c r="G67" s="92"/>
      <c r="H67" s="93"/>
      <c r="I67" s="92"/>
      <c r="J67" s="96"/>
      <c r="K67" s="92"/>
      <c r="L67" s="131"/>
      <c r="M67" s="93"/>
      <c r="N67" s="93"/>
      <c r="O67" s="93"/>
      <c r="P67" s="193"/>
      <c r="Q67" s="191"/>
      <c r="R67" s="192"/>
      <c r="S67" s="93"/>
      <c r="T67" s="93"/>
      <c r="U67" s="191"/>
      <c r="V67" s="93"/>
      <c r="W67" s="191"/>
      <c r="X67" s="193"/>
      <c r="Y67" s="146"/>
      <c r="Z67" s="146"/>
      <c r="AA67" s="146"/>
    </row>
    <row r="68" spans="1:27">
      <c r="A68" s="80"/>
      <c r="B68" s="97"/>
      <c r="C68" s="90"/>
      <c r="D68" s="90"/>
      <c r="E68" s="98"/>
      <c r="F68" s="130"/>
      <c r="G68" s="92"/>
      <c r="H68" s="93"/>
      <c r="I68" s="92"/>
      <c r="J68" s="96"/>
      <c r="K68" s="92"/>
      <c r="L68" s="131"/>
      <c r="M68" s="93"/>
      <c r="N68" s="93"/>
      <c r="O68" s="93"/>
      <c r="P68" s="193"/>
      <c r="Q68" s="191"/>
      <c r="R68" s="192"/>
      <c r="S68" s="93"/>
      <c r="T68" s="93"/>
      <c r="U68" s="191"/>
      <c r="V68" s="93"/>
      <c r="W68" s="191"/>
      <c r="X68" s="193"/>
      <c r="Y68" s="146"/>
      <c r="Z68" s="146"/>
      <c r="AA68" s="146"/>
    </row>
    <row r="69" spans="1:27">
      <c r="A69" s="80"/>
      <c r="B69" s="97"/>
      <c r="C69" s="90"/>
      <c r="D69" s="90"/>
      <c r="E69" s="98"/>
      <c r="F69" s="130"/>
      <c r="G69" s="92"/>
      <c r="H69" s="93"/>
      <c r="I69" s="92"/>
      <c r="J69" s="96"/>
      <c r="K69" s="92"/>
      <c r="L69" s="131"/>
      <c r="M69" s="93"/>
      <c r="N69" s="93"/>
      <c r="O69" s="93"/>
      <c r="P69" s="193"/>
      <c r="Q69" s="191"/>
      <c r="R69" s="192"/>
      <c r="S69" s="93"/>
      <c r="T69" s="93"/>
      <c r="U69" s="191"/>
      <c r="V69" s="93"/>
      <c r="W69" s="191"/>
      <c r="X69" s="193"/>
      <c r="Y69" s="146"/>
      <c r="Z69" s="146"/>
      <c r="AA69" s="146"/>
    </row>
    <row r="70" spans="1:27">
      <c r="A70" s="80"/>
      <c r="B70" s="128"/>
      <c r="C70" s="97"/>
      <c r="D70" s="125"/>
      <c r="E70" s="130"/>
      <c r="F70" s="130"/>
      <c r="G70" s="132"/>
      <c r="H70" s="93"/>
      <c r="I70" s="92"/>
      <c r="J70" s="96"/>
      <c r="K70" s="132"/>
      <c r="L70" s="133"/>
      <c r="M70" s="134"/>
      <c r="N70" s="134"/>
      <c r="O70" s="134"/>
      <c r="P70" s="146"/>
      <c r="Q70" s="191"/>
      <c r="R70" s="192"/>
      <c r="S70" s="93"/>
      <c r="T70" s="93"/>
      <c r="U70" s="191"/>
      <c r="V70" s="93"/>
      <c r="W70" s="191"/>
      <c r="X70" s="193"/>
      <c r="Y70" s="146"/>
      <c r="Z70" s="146"/>
      <c r="AA70" s="146"/>
    </row>
    <row r="71" spans="1:27">
      <c r="A71" s="80"/>
      <c r="B71" s="128"/>
      <c r="C71" s="97"/>
      <c r="D71" s="125"/>
      <c r="E71" s="130"/>
      <c r="F71" s="130"/>
      <c r="G71" s="92"/>
      <c r="H71" s="135"/>
      <c r="I71" s="92"/>
      <c r="J71" s="96"/>
      <c r="K71" s="92"/>
      <c r="L71" s="110"/>
      <c r="M71" s="136"/>
      <c r="N71" s="136"/>
      <c r="O71" s="136"/>
      <c r="P71" s="146"/>
      <c r="Q71" s="191"/>
      <c r="R71" s="93"/>
      <c r="S71" s="93"/>
      <c r="T71" s="93"/>
      <c r="U71" s="191"/>
      <c r="V71" s="93"/>
      <c r="W71" s="191"/>
      <c r="X71" s="146"/>
      <c r="Y71" s="146"/>
      <c r="Z71" s="146"/>
      <c r="AA71" s="146"/>
    </row>
    <row r="72" spans="1:27">
      <c r="A72" s="80"/>
      <c r="B72" s="128"/>
      <c r="C72" s="97"/>
      <c r="D72" s="125"/>
      <c r="E72" s="130"/>
      <c r="F72" s="130"/>
      <c r="G72" s="92"/>
      <c r="H72" s="93"/>
      <c r="I72" s="92"/>
      <c r="J72" s="96"/>
      <c r="K72" s="92"/>
      <c r="L72" s="110"/>
      <c r="M72" s="136"/>
      <c r="N72" s="136"/>
      <c r="O72" s="136"/>
      <c r="P72" s="146"/>
      <c r="Q72" s="191"/>
      <c r="R72" s="93"/>
      <c r="S72" s="93"/>
      <c r="T72" s="93"/>
      <c r="U72" s="191"/>
      <c r="V72" s="93"/>
      <c r="W72" s="191"/>
      <c r="X72" s="146"/>
      <c r="Y72" s="146"/>
      <c r="Z72" s="146"/>
      <c r="AA72" s="146"/>
    </row>
    <row r="73" spans="1:27">
      <c r="A73" s="80"/>
      <c r="B73" s="84"/>
      <c r="C73" s="81"/>
      <c r="D73" s="81"/>
      <c r="E73" s="85"/>
      <c r="F73" s="130"/>
      <c r="G73" s="198"/>
      <c r="H73" s="198"/>
      <c r="I73" s="198"/>
      <c r="J73" s="96"/>
      <c r="K73" s="80"/>
      <c r="L73" s="85"/>
      <c r="M73" s="80"/>
      <c r="N73" s="80"/>
      <c r="O73" s="80"/>
      <c r="P73" s="146"/>
      <c r="Q73" s="191"/>
      <c r="R73" s="93"/>
      <c r="S73" s="93"/>
      <c r="T73" s="93"/>
      <c r="U73" s="191"/>
      <c r="V73" s="93"/>
      <c r="W73" s="191"/>
      <c r="X73" s="146"/>
      <c r="Y73" s="146"/>
      <c r="Z73" s="146"/>
      <c r="AA73" s="146"/>
    </row>
    <row r="74" spans="1:27" ht="13.5" thickBot="1">
      <c r="A74" s="80"/>
      <c r="B74" s="86"/>
      <c r="C74" s="86"/>
      <c r="D74" s="86"/>
      <c r="E74" s="87"/>
      <c r="F74" s="130"/>
      <c r="G74" s="88"/>
      <c r="H74" s="88"/>
      <c r="I74" s="89"/>
      <c r="J74" s="96"/>
      <c r="K74" s="88"/>
      <c r="L74" s="88"/>
      <c r="M74" s="88"/>
      <c r="N74" s="88"/>
      <c r="O74" s="88"/>
      <c r="P74" s="146"/>
      <c r="Q74" s="191"/>
      <c r="R74" s="93"/>
      <c r="S74" s="93"/>
      <c r="T74" s="93"/>
      <c r="U74" s="191"/>
      <c r="V74" s="93"/>
      <c r="W74" s="191"/>
      <c r="X74" s="146"/>
      <c r="Y74" s="146"/>
      <c r="Z74" s="146"/>
      <c r="AA74" s="146"/>
    </row>
    <row r="75" spans="1:27">
      <c r="A75" s="80"/>
      <c r="B75" s="90"/>
      <c r="C75" s="90"/>
      <c r="D75" s="90"/>
      <c r="E75" s="98"/>
      <c r="F75" s="130"/>
      <c r="G75" s="92"/>
      <c r="H75" s="93"/>
      <c r="I75" s="92"/>
      <c r="J75" s="96"/>
      <c r="K75" s="92"/>
      <c r="L75" s="131"/>
      <c r="M75" s="93"/>
      <c r="N75" s="93"/>
      <c r="O75" s="93"/>
      <c r="P75" s="193"/>
      <c r="Q75" s="191"/>
      <c r="R75" s="192"/>
      <c r="S75" s="93"/>
      <c r="T75" s="93"/>
      <c r="U75" s="191"/>
      <c r="V75" s="93"/>
      <c r="W75" s="191"/>
      <c r="X75" s="193"/>
      <c r="Y75" s="146"/>
      <c r="Z75" s="146"/>
      <c r="AA75" s="146"/>
    </row>
    <row r="76" spans="1:27">
      <c r="A76" s="80"/>
      <c r="B76" s="97"/>
      <c r="C76" s="90"/>
      <c r="D76" s="90"/>
      <c r="E76" s="98"/>
      <c r="F76" s="130"/>
      <c r="G76" s="92"/>
      <c r="H76" s="93"/>
      <c r="I76" s="92"/>
      <c r="J76" s="96"/>
      <c r="K76" s="92"/>
      <c r="L76" s="131"/>
      <c r="M76" s="93"/>
      <c r="N76" s="93"/>
      <c r="O76" s="93"/>
      <c r="P76" s="193"/>
      <c r="Q76" s="191"/>
      <c r="R76" s="192"/>
      <c r="S76" s="93"/>
      <c r="T76" s="93"/>
      <c r="U76" s="191"/>
      <c r="V76" s="93"/>
      <c r="W76" s="191"/>
      <c r="X76" s="193"/>
      <c r="Y76" s="146"/>
      <c r="Z76" s="146"/>
      <c r="AA76" s="146"/>
    </row>
    <row r="77" spans="1:27">
      <c r="A77" s="80"/>
      <c r="B77" s="97"/>
      <c r="C77" s="90"/>
      <c r="D77" s="90"/>
      <c r="E77" s="98"/>
      <c r="F77" s="130"/>
      <c r="G77" s="92"/>
      <c r="H77" s="93"/>
      <c r="I77" s="92"/>
      <c r="J77" s="96"/>
      <c r="K77" s="92"/>
      <c r="L77" s="131"/>
      <c r="M77" s="93"/>
      <c r="N77" s="93"/>
      <c r="O77" s="93"/>
      <c r="P77" s="193"/>
      <c r="Q77" s="191"/>
      <c r="R77" s="192"/>
      <c r="S77" s="93"/>
      <c r="T77" s="93"/>
      <c r="U77" s="191"/>
      <c r="V77" s="93"/>
      <c r="W77" s="191"/>
      <c r="X77" s="193"/>
      <c r="Y77" s="146"/>
      <c r="Z77" s="146"/>
      <c r="AA77" s="146"/>
    </row>
    <row r="78" spans="1:27">
      <c r="A78" s="80"/>
      <c r="B78" s="97"/>
      <c r="C78" s="90"/>
      <c r="D78" s="90"/>
      <c r="E78" s="98"/>
      <c r="F78" s="130"/>
      <c r="G78" s="92"/>
      <c r="H78" s="93"/>
      <c r="I78" s="92"/>
      <c r="J78" s="96"/>
      <c r="K78" s="92"/>
      <c r="L78" s="131"/>
      <c r="M78" s="93"/>
      <c r="N78" s="93"/>
      <c r="O78" s="93"/>
      <c r="P78" s="193"/>
      <c r="Q78" s="191"/>
      <c r="R78" s="192"/>
      <c r="S78" s="93"/>
      <c r="T78" s="93"/>
      <c r="U78" s="191"/>
      <c r="V78" s="93"/>
      <c r="W78" s="191"/>
      <c r="X78" s="193"/>
      <c r="Y78" s="146"/>
      <c r="Z78" s="146"/>
      <c r="AA78" s="146"/>
    </row>
    <row r="79" spans="1:27">
      <c r="A79" s="80"/>
      <c r="B79" s="128"/>
      <c r="C79" s="97"/>
      <c r="D79" s="125"/>
      <c r="E79" s="130"/>
      <c r="F79" s="130"/>
      <c r="G79" s="132"/>
      <c r="H79" s="93"/>
      <c r="I79" s="92"/>
      <c r="J79" s="96"/>
      <c r="K79" s="132"/>
      <c r="L79" s="133"/>
      <c r="M79" s="134"/>
      <c r="N79" s="134"/>
      <c r="O79" s="134"/>
      <c r="P79" s="146"/>
      <c r="Q79" s="191"/>
      <c r="R79" s="192"/>
      <c r="S79" s="93"/>
      <c r="T79" s="93"/>
      <c r="U79" s="191"/>
      <c r="V79" s="93"/>
      <c r="W79" s="191"/>
      <c r="X79" s="193"/>
      <c r="Y79" s="146"/>
      <c r="Z79" s="146"/>
      <c r="AA79" s="146"/>
    </row>
    <row r="80" spans="1:27">
      <c r="A80" s="80"/>
      <c r="B80" s="128"/>
      <c r="C80" s="97"/>
      <c r="D80" s="125"/>
      <c r="E80" s="130"/>
      <c r="F80" s="130"/>
      <c r="G80" s="92"/>
      <c r="H80" s="135"/>
      <c r="I80" s="92"/>
      <c r="J80" s="96"/>
      <c r="K80" s="92"/>
      <c r="L80" s="110"/>
      <c r="M80" s="136"/>
      <c r="N80" s="136"/>
      <c r="O80" s="136"/>
      <c r="P80" s="146"/>
      <c r="Q80" s="191"/>
      <c r="R80" s="93"/>
      <c r="S80" s="93"/>
      <c r="T80" s="93"/>
      <c r="U80" s="191"/>
      <c r="V80" s="93"/>
      <c r="W80" s="191"/>
      <c r="X80" s="146"/>
      <c r="Y80" s="146"/>
      <c r="Z80" s="146"/>
      <c r="AA80" s="146"/>
    </row>
    <row r="81" spans="1:27">
      <c r="A81" s="80"/>
      <c r="B81" s="128"/>
      <c r="C81" s="97"/>
      <c r="D81" s="125"/>
      <c r="E81" s="130"/>
      <c r="F81" s="130"/>
      <c r="G81" s="92"/>
      <c r="H81" s="93"/>
      <c r="I81" s="92"/>
      <c r="J81" s="96"/>
      <c r="K81" s="92"/>
      <c r="L81" s="110"/>
      <c r="M81" s="136"/>
      <c r="N81" s="136"/>
      <c r="O81" s="136"/>
      <c r="P81" s="146"/>
      <c r="Q81" s="191"/>
      <c r="R81" s="93"/>
      <c r="S81" s="93"/>
      <c r="T81" s="93"/>
      <c r="U81" s="191"/>
      <c r="V81" s="93"/>
      <c r="W81" s="191"/>
      <c r="X81" s="146"/>
      <c r="Y81" s="146"/>
      <c r="Z81" s="146"/>
      <c r="AA81" s="146"/>
    </row>
    <row r="82" spans="1:27">
      <c r="A82" s="80"/>
      <c r="B82" s="128"/>
      <c r="C82" s="97"/>
      <c r="D82" s="125"/>
      <c r="E82" s="130"/>
      <c r="F82" s="130"/>
      <c r="G82" s="92"/>
      <c r="H82" s="93"/>
      <c r="I82" s="92"/>
      <c r="J82" s="96"/>
      <c r="K82" s="92"/>
      <c r="L82" s="110"/>
      <c r="M82" s="136"/>
      <c r="N82" s="136"/>
      <c r="O82" s="136"/>
      <c r="P82" s="146"/>
      <c r="Q82" s="191"/>
      <c r="R82" s="93"/>
      <c r="S82" s="93"/>
      <c r="T82" s="93"/>
      <c r="U82" s="191"/>
      <c r="V82" s="93"/>
      <c r="W82" s="191"/>
      <c r="X82" s="146"/>
      <c r="Y82" s="146"/>
      <c r="Z82" s="146"/>
      <c r="AA82" s="146"/>
    </row>
    <row r="83" spans="1:27" ht="13.5" thickBot="1">
      <c r="A83" s="80"/>
      <c r="B83" s="120"/>
      <c r="C83" s="137"/>
      <c r="D83" s="120"/>
      <c r="E83" s="138"/>
      <c r="F83" s="130"/>
      <c r="G83" s="139"/>
      <c r="H83" s="140"/>
      <c r="I83" s="106"/>
      <c r="J83" s="81"/>
      <c r="K83" s="106"/>
      <c r="L83" s="140"/>
      <c r="M83" s="106"/>
      <c r="N83" s="106"/>
      <c r="O83" s="106"/>
      <c r="P83" s="146"/>
      <c r="Q83" s="191"/>
      <c r="R83" s="93"/>
      <c r="S83" s="93"/>
      <c r="T83" s="93"/>
      <c r="U83" s="191"/>
      <c r="V83" s="93"/>
      <c r="W83" s="191"/>
      <c r="X83" s="146"/>
      <c r="Y83" s="146"/>
      <c r="Z83" s="146"/>
      <c r="AA83" s="146"/>
    </row>
    <row r="84" spans="1:27">
      <c r="A84" s="80"/>
      <c r="B84" s="125"/>
      <c r="C84" s="97"/>
      <c r="D84" s="125"/>
      <c r="E84" s="130"/>
      <c r="F84" s="130"/>
      <c r="G84" s="92"/>
      <c r="H84" s="136"/>
      <c r="I84" s="107"/>
      <c r="J84" s="81"/>
      <c r="K84" s="80"/>
      <c r="L84" s="85"/>
      <c r="M84" s="80"/>
      <c r="N84" s="80"/>
      <c r="O84" s="80"/>
      <c r="P84" s="146"/>
      <c r="Q84" s="191"/>
      <c r="R84" s="93"/>
      <c r="S84" s="93"/>
      <c r="T84" s="93"/>
      <c r="U84" s="191"/>
      <c r="V84" s="93"/>
      <c r="W84" s="191"/>
      <c r="X84" s="146"/>
      <c r="Y84" s="146"/>
      <c r="Z84" s="146"/>
      <c r="AA84" s="146"/>
    </row>
    <row r="85" spans="1:27">
      <c r="A85" s="80"/>
      <c r="B85" s="84"/>
      <c r="C85" s="81"/>
      <c r="D85" s="81"/>
      <c r="E85" s="85"/>
      <c r="F85" s="85"/>
      <c r="G85" s="198"/>
      <c r="H85" s="198"/>
      <c r="I85" s="198"/>
      <c r="J85" s="81"/>
      <c r="K85" s="80"/>
      <c r="L85" s="85"/>
      <c r="M85" s="80"/>
      <c r="N85" s="80"/>
      <c r="O85" s="80"/>
      <c r="P85" s="146"/>
      <c r="Q85" s="191"/>
      <c r="R85" s="93"/>
      <c r="S85" s="93"/>
      <c r="T85" s="93"/>
      <c r="U85" s="191"/>
      <c r="V85" s="93"/>
      <c r="W85" s="191"/>
      <c r="X85" s="146"/>
      <c r="Y85" s="146"/>
      <c r="Z85" s="146"/>
      <c r="AA85" s="146"/>
    </row>
    <row r="86" spans="1:27" ht="13.5" thickBot="1">
      <c r="A86" s="80"/>
      <c r="B86" s="86"/>
      <c r="C86" s="86"/>
      <c r="D86" s="86"/>
      <c r="E86" s="87"/>
      <c r="F86" s="83"/>
      <c r="G86" s="88"/>
      <c r="H86" s="88"/>
      <c r="I86" s="89"/>
      <c r="J86" s="81"/>
      <c r="K86" s="88"/>
      <c r="L86" s="88"/>
      <c r="M86" s="88"/>
      <c r="N86" s="88"/>
      <c r="O86" s="88"/>
      <c r="P86" s="146"/>
      <c r="Q86" s="191"/>
      <c r="R86" s="93"/>
      <c r="S86" s="93"/>
      <c r="T86" s="93"/>
      <c r="U86" s="191"/>
      <c r="V86" s="93"/>
      <c r="W86" s="191"/>
      <c r="X86" s="146"/>
      <c r="Y86" s="146"/>
      <c r="Z86" s="146"/>
      <c r="AA86" s="146"/>
    </row>
    <row r="87" spans="1:27">
      <c r="A87" s="80"/>
      <c r="B87" s="108"/>
      <c r="C87" s="90"/>
      <c r="D87" s="90"/>
      <c r="E87" s="98"/>
      <c r="F87" s="98"/>
      <c r="G87" s="92"/>
      <c r="H87" s="93"/>
      <c r="I87" s="92"/>
      <c r="J87" s="96"/>
      <c r="K87" s="92"/>
      <c r="L87" s="95"/>
      <c r="M87" s="93"/>
      <c r="N87" s="93"/>
      <c r="O87" s="93"/>
      <c r="P87" s="146"/>
      <c r="Q87" s="191"/>
      <c r="R87" s="192"/>
      <c r="S87" s="93"/>
      <c r="T87" s="93"/>
      <c r="U87" s="191"/>
      <c r="V87" s="93"/>
      <c r="W87" s="191"/>
      <c r="X87" s="193"/>
      <c r="Y87" s="146"/>
      <c r="Z87" s="146"/>
      <c r="AA87" s="146"/>
    </row>
    <row r="88" spans="1:27">
      <c r="A88" s="80"/>
      <c r="B88" s="99"/>
      <c r="C88" s="81"/>
      <c r="D88" s="90"/>
      <c r="E88" s="98"/>
      <c r="F88" s="98"/>
      <c r="G88" s="141"/>
      <c r="H88" s="142"/>
      <c r="I88" s="143"/>
      <c r="J88" s="96"/>
      <c r="K88" s="92"/>
      <c r="L88" s="116"/>
      <c r="M88" s="92"/>
      <c r="N88" s="92"/>
      <c r="O88" s="92"/>
      <c r="P88" s="146"/>
      <c r="Q88" s="190"/>
      <c r="R88" s="146"/>
      <c r="S88" s="146"/>
      <c r="T88" s="146"/>
      <c r="U88" s="190"/>
      <c r="V88" s="146"/>
      <c r="W88" s="190"/>
      <c r="X88" s="146"/>
      <c r="Y88" s="146"/>
      <c r="Z88" s="146"/>
      <c r="AA88" s="146"/>
    </row>
    <row r="89" spans="1:27">
      <c r="A89" s="80"/>
      <c r="B89" s="125"/>
      <c r="C89" s="126"/>
      <c r="D89" s="126"/>
      <c r="E89" s="123"/>
      <c r="F89" s="123"/>
      <c r="G89" s="107"/>
      <c r="H89" s="127"/>
      <c r="I89" s="107"/>
      <c r="J89" s="96"/>
      <c r="K89" s="107"/>
      <c r="L89" s="127"/>
      <c r="M89" s="107"/>
      <c r="N89" s="107"/>
      <c r="O89" s="107"/>
      <c r="P89" s="146"/>
      <c r="Q89" s="190"/>
      <c r="R89" s="146"/>
      <c r="S89" s="146"/>
      <c r="T89" s="146"/>
      <c r="U89" s="190"/>
      <c r="V89" s="146"/>
      <c r="W89" s="190"/>
      <c r="X89" s="146"/>
      <c r="Y89" s="146"/>
      <c r="Z89" s="146"/>
      <c r="AA89" s="146"/>
    </row>
    <row r="90" spans="1:27" ht="13.5" thickBot="1">
      <c r="A90" s="80"/>
      <c r="B90" s="81"/>
      <c r="C90" s="81"/>
      <c r="D90" s="81"/>
      <c r="E90" s="82"/>
      <c r="F90" s="82"/>
      <c r="G90" s="81"/>
      <c r="H90" s="81"/>
      <c r="I90" s="144"/>
      <c r="J90" s="81"/>
      <c r="K90" s="145"/>
      <c r="L90" s="81"/>
      <c r="M90" s="136"/>
      <c r="N90" s="81"/>
      <c r="O90" s="81"/>
      <c r="P90" s="146"/>
      <c r="Q90" s="190"/>
      <c r="R90" s="146"/>
      <c r="S90" s="146"/>
      <c r="T90" s="146"/>
      <c r="U90" s="190"/>
      <c r="V90" s="146"/>
      <c r="W90" s="190"/>
      <c r="X90" s="146"/>
      <c r="Y90" s="146"/>
      <c r="Z90" s="146"/>
      <c r="AA90" s="146"/>
    </row>
    <row r="91" spans="1:27" ht="13.5" thickTop="1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90"/>
      <c r="R91" s="146"/>
      <c r="S91" s="146"/>
      <c r="T91" s="146"/>
      <c r="U91" s="190"/>
      <c r="V91" s="146"/>
      <c r="W91" s="190"/>
      <c r="X91" s="146"/>
      <c r="Y91" s="146"/>
      <c r="Z91" s="146"/>
      <c r="AA91" s="146"/>
    </row>
    <row r="93" spans="1:27">
      <c r="G93" s="46"/>
    </row>
    <row r="95" spans="1:27">
      <c r="L95" s="70"/>
    </row>
  </sheetData>
  <mergeCells count="10">
    <mergeCell ref="A1:O1"/>
    <mergeCell ref="G54:I54"/>
    <mergeCell ref="G85:I85"/>
    <mergeCell ref="G4:I4"/>
    <mergeCell ref="G15:I15"/>
    <mergeCell ref="G21:I21"/>
    <mergeCell ref="G34:I34"/>
    <mergeCell ref="G43:I43"/>
    <mergeCell ref="G64:I64"/>
    <mergeCell ref="G73:I73"/>
  </mergeCells>
  <pageMargins left="0.7" right="0.7" top="0.81968750000000001" bottom="0.75" header="0.3" footer="0.3"/>
  <pageSetup scale="60" orientation="portrait" r:id="rId1"/>
  <headerFooter scaleWithDoc="0">
    <oddHeader>&amp;CREDACTED&amp;R&amp;8Dominion Energy Utah
Docket No 23-057-13
DEU Redacted Exhibit 1.12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35AB-DB73-40D8-B28D-4B7ED3B38B79}">
  <sheetPr>
    <tabColor rgb="FF92D050"/>
  </sheetPr>
  <dimension ref="A3:J41"/>
  <sheetViews>
    <sheetView view="pageLayout" zoomScaleNormal="100" workbookViewId="0">
      <selection activeCell="F30" sqref="F30"/>
    </sheetView>
  </sheetViews>
  <sheetFormatPr defaultRowHeight="12.75"/>
  <cols>
    <col min="1" max="1" width="11.42578125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3" spans="1:10">
      <c r="A3" s="13"/>
      <c r="B3" s="204" t="s">
        <v>60</v>
      </c>
      <c r="C3" s="205"/>
      <c r="D3" s="205"/>
      <c r="E3" s="205"/>
      <c r="F3" s="205"/>
      <c r="G3" s="205"/>
      <c r="H3" s="205"/>
      <c r="I3" s="205"/>
      <c r="J3" s="77"/>
    </row>
    <row r="4" spans="1:10">
      <c r="A4" s="13"/>
      <c r="B4" s="204" t="s">
        <v>204</v>
      </c>
      <c r="C4" s="205"/>
      <c r="D4" s="205"/>
      <c r="E4" s="205"/>
      <c r="F4" s="205"/>
      <c r="G4" s="205"/>
      <c r="H4" s="205"/>
      <c r="I4" s="205"/>
      <c r="J4" s="77"/>
    </row>
    <row r="5" spans="1:10">
      <c r="A5" s="13"/>
      <c r="B5" s="13"/>
      <c r="C5" s="14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4"/>
      <c r="D6" s="13"/>
      <c r="E6" s="13"/>
      <c r="F6" s="13"/>
      <c r="G6" s="13"/>
      <c r="H6" s="13"/>
      <c r="I6" s="13"/>
      <c r="J6" s="13"/>
    </row>
    <row r="7" spans="1:10">
      <c r="A7" s="13"/>
      <c r="B7" s="78" t="s">
        <v>61</v>
      </c>
      <c r="C7" s="78" t="s">
        <v>62</v>
      </c>
      <c r="D7" s="15" t="s">
        <v>63</v>
      </c>
      <c r="E7" s="206" t="s">
        <v>64</v>
      </c>
      <c r="F7" s="206"/>
      <c r="G7" s="206" t="s">
        <v>65</v>
      </c>
      <c r="H7" s="206"/>
      <c r="I7" s="206" t="s">
        <v>66</v>
      </c>
      <c r="J7" s="206"/>
    </row>
    <row r="8" spans="1:10">
      <c r="A8" s="13"/>
      <c r="B8" s="16"/>
      <c r="C8" s="77"/>
      <c r="D8" s="16"/>
      <c r="E8" s="204" t="s">
        <v>67</v>
      </c>
      <c r="F8" s="205"/>
      <c r="G8" s="204" t="s">
        <v>68</v>
      </c>
      <c r="H8" s="205"/>
      <c r="I8" s="16"/>
      <c r="J8" s="16"/>
    </row>
    <row r="9" spans="1:10">
      <c r="A9" s="17"/>
      <c r="B9" s="75" t="s">
        <v>57</v>
      </c>
      <c r="C9" s="75"/>
      <c r="D9" s="18" t="s">
        <v>69</v>
      </c>
      <c r="E9" s="199" t="s">
        <v>70</v>
      </c>
      <c r="F9" s="200"/>
      <c r="G9" s="199" t="s">
        <v>71</v>
      </c>
      <c r="H9" s="200"/>
      <c r="I9" s="19"/>
      <c r="J9" s="19"/>
    </row>
    <row r="10" spans="1:10" ht="13.5" thickBot="1">
      <c r="A10" s="20"/>
      <c r="B10" s="76" t="s">
        <v>72</v>
      </c>
      <c r="C10" s="76" t="s">
        <v>73</v>
      </c>
      <c r="D10" s="21" t="s">
        <v>74</v>
      </c>
      <c r="E10" s="201">
        <f>A41</f>
        <v>44986</v>
      </c>
      <c r="F10" s="201"/>
      <c r="G10" s="202" t="s">
        <v>75</v>
      </c>
      <c r="H10" s="203"/>
      <c r="I10" s="22" t="s">
        <v>76</v>
      </c>
      <c r="J10" s="76"/>
    </row>
    <row r="11" spans="1:10">
      <c r="A11" s="13"/>
      <c r="B11" s="13"/>
      <c r="C11" s="14"/>
      <c r="D11" s="13"/>
      <c r="E11" s="13"/>
      <c r="F11" s="13"/>
      <c r="G11" s="13"/>
      <c r="H11" s="13"/>
      <c r="I11" s="13"/>
      <c r="J11" s="13"/>
    </row>
    <row r="12" spans="1:10">
      <c r="A12" s="14">
        <v>1</v>
      </c>
      <c r="B12" s="14" t="s">
        <v>44</v>
      </c>
      <c r="C12" s="14" t="s">
        <v>77</v>
      </c>
      <c r="D12" s="23">
        <v>13</v>
      </c>
      <c r="E12" s="24">
        <f>ROUND((D12*$D$41)+$B$41,2)</f>
        <v>6.75</v>
      </c>
      <c r="F12" s="24"/>
      <c r="G12" s="24">
        <f>ROUND((D12*$D$38)+$B$38,2)</f>
        <v>6.75</v>
      </c>
      <c r="H12" s="24"/>
      <c r="I12" s="24">
        <f>G12-E12</f>
        <v>0</v>
      </c>
      <c r="J12" s="24"/>
    </row>
    <row r="13" spans="1:10">
      <c r="A13" s="14">
        <f t="shared" ref="A13:A23" si="0">A12+1</f>
        <v>2</v>
      </c>
      <c r="B13" s="13"/>
      <c r="C13" s="14" t="s">
        <v>78</v>
      </c>
      <c r="D13" s="23">
        <v>10.9</v>
      </c>
      <c r="E13" s="25">
        <f>ROUND((D13*$D$41)+$B$41,2)</f>
        <v>6.75</v>
      </c>
      <c r="F13" s="25"/>
      <c r="G13" s="25">
        <f>ROUND((D13*$D$38)+$B$38,2)</f>
        <v>6.75</v>
      </c>
      <c r="H13" s="25"/>
      <c r="I13" s="25">
        <f t="shared" ref="I13:I23" si="1">G13-E13</f>
        <v>0</v>
      </c>
      <c r="J13" s="25"/>
    </row>
    <row r="14" spans="1:10">
      <c r="A14" s="14">
        <f t="shared" si="0"/>
        <v>3</v>
      </c>
      <c r="B14" s="13"/>
      <c r="C14" s="14" t="s">
        <v>79</v>
      </c>
      <c r="D14" s="23">
        <v>8.8000000000000007</v>
      </c>
      <c r="E14" s="25">
        <f>ROUND((D14*$D$41)+$B$41,2)</f>
        <v>6.75</v>
      </c>
      <c r="F14" s="25"/>
      <c r="G14" s="25">
        <f>ROUND((D14*$D$38)+$B$38,2)</f>
        <v>6.75</v>
      </c>
      <c r="H14" s="25"/>
      <c r="I14" s="25">
        <f t="shared" si="1"/>
        <v>0</v>
      </c>
      <c r="J14" s="25"/>
    </row>
    <row r="15" spans="1:10">
      <c r="A15" s="14">
        <f t="shared" si="0"/>
        <v>4</v>
      </c>
      <c r="B15" s="13"/>
      <c r="C15" s="14" t="s">
        <v>80</v>
      </c>
      <c r="D15" s="23">
        <v>7.3</v>
      </c>
      <c r="E15" s="25">
        <f>ROUND((D15*$C$41)+$B$41,2)</f>
        <v>6.75</v>
      </c>
      <c r="F15" s="25"/>
      <c r="G15" s="25">
        <f>ROUND((D15*$C$38)+$B$38,2)</f>
        <v>6.75</v>
      </c>
      <c r="H15" s="25"/>
      <c r="I15" s="25">
        <f t="shared" si="1"/>
        <v>0</v>
      </c>
      <c r="J15" s="25"/>
    </row>
    <row r="16" spans="1:10">
      <c r="A16" s="14">
        <f t="shared" si="0"/>
        <v>5</v>
      </c>
      <c r="B16" s="13"/>
      <c r="C16" s="14" t="s">
        <v>81</v>
      </c>
      <c r="D16" s="23">
        <v>3.8</v>
      </c>
      <c r="E16" s="25">
        <f t="shared" ref="E16:E21" si="2">ROUND((D16*$C$41)+$B$41,2)</f>
        <v>6.75</v>
      </c>
      <c r="F16" s="25"/>
      <c r="G16" s="25">
        <f t="shared" ref="G16:G21" si="3">ROUND((D16*$C$38)+$B$38,2)</f>
        <v>6.75</v>
      </c>
      <c r="H16" s="25"/>
      <c r="I16" s="25">
        <f t="shared" si="1"/>
        <v>0</v>
      </c>
      <c r="J16" s="25"/>
    </row>
    <row r="17" spans="1:10">
      <c r="A17" s="14">
        <f t="shared" si="0"/>
        <v>6</v>
      </c>
      <c r="B17" s="13"/>
      <c r="C17" s="14" t="s">
        <v>82</v>
      </c>
      <c r="D17" s="23">
        <v>2.7</v>
      </c>
      <c r="E17" s="25">
        <f t="shared" si="2"/>
        <v>6.75</v>
      </c>
      <c r="F17" s="25"/>
      <c r="G17" s="25">
        <f t="shared" si="3"/>
        <v>6.75</v>
      </c>
      <c r="H17" s="25"/>
      <c r="I17" s="25">
        <f t="shared" si="1"/>
        <v>0</v>
      </c>
      <c r="J17" s="25"/>
    </row>
    <row r="18" spans="1:10">
      <c r="A18" s="14">
        <f t="shared" si="0"/>
        <v>7</v>
      </c>
      <c r="B18" s="13"/>
      <c r="C18" s="14" t="s">
        <v>83</v>
      </c>
      <c r="D18" s="23">
        <v>1.8</v>
      </c>
      <c r="E18" s="25">
        <f t="shared" si="2"/>
        <v>6.75</v>
      </c>
      <c r="F18" s="25"/>
      <c r="G18" s="25">
        <f t="shared" si="3"/>
        <v>6.75</v>
      </c>
      <c r="H18" s="25"/>
      <c r="I18" s="25">
        <f t="shared" si="1"/>
        <v>0</v>
      </c>
      <c r="J18" s="25"/>
    </row>
    <row r="19" spans="1:10">
      <c r="A19" s="14">
        <f t="shared" si="0"/>
        <v>8</v>
      </c>
      <c r="B19" s="13"/>
      <c r="C19" s="14" t="s">
        <v>84</v>
      </c>
      <c r="D19" s="23">
        <v>1.6</v>
      </c>
      <c r="E19" s="25">
        <f t="shared" si="2"/>
        <v>6.75</v>
      </c>
      <c r="F19" s="25"/>
      <c r="G19" s="25">
        <f t="shared" si="3"/>
        <v>6.75</v>
      </c>
      <c r="H19" s="25"/>
      <c r="I19" s="25">
        <f t="shared" si="1"/>
        <v>0</v>
      </c>
      <c r="J19" s="25"/>
    </row>
    <row r="20" spans="1:10">
      <c r="A20" s="14">
        <f t="shared" si="0"/>
        <v>9</v>
      </c>
      <c r="B20" s="13"/>
      <c r="C20" s="14" t="s">
        <v>85</v>
      </c>
      <c r="D20" s="23">
        <v>1.8</v>
      </c>
      <c r="E20" s="25">
        <f t="shared" si="2"/>
        <v>6.75</v>
      </c>
      <c r="F20" s="25"/>
      <c r="G20" s="25">
        <f t="shared" si="3"/>
        <v>6.75</v>
      </c>
      <c r="H20" s="25"/>
      <c r="I20" s="25">
        <f t="shared" si="1"/>
        <v>0</v>
      </c>
      <c r="J20" s="25"/>
    </row>
    <row r="21" spans="1:10">
      <c r="A21" s="14">
        <f t="shared" si="0"/>
        <v>10</v>
      </c>
      <c r="B21" s="13"/>
      <c r="C21" s="14" t="s">
        <v>86</v>
      </c>
      <c r="D21" s="23">
        <v>2.7</v>
      </c>
      <c r="E21" s="25">
        <f t="shared" si="2"/>
        <v>6.75</v>
      </c>
      <c r="F21" s="25"/>
      <c r="G21" s="25">
        <f t="shared" si="3"/>
        <v>6.75</v>
      </c>
      <c r="H21" s="25"/>
      <c r="I21" s="25">
        <f t="shared" si="1"/>
        <v>0</v>
      </c>
      <c r="J21" s="25"/>
    </row>
    <row r="22" spans="1:10">
      <c r="A22" s="14">
        <f t="shared" si="0"/>
        <v>11</v>
      </c>
      <c r="B22" s="13"/>
      <c r="C22" s="14" t="s">
        <v>87</v>
      </c>
      <c r="D22" s="23">
        <v>5.5</v>
      </c>
      <c r="E22" s="25">
        <f>ROUND((D22*$D$41)+$B$41,2)</f>
        <v>6.75</v>
      </c>
      <c r="F22" s="25"/>
      <c r="G22" s="25">
        <f>ROUND((D22*$D$38)+$B$38,2)</f>
        <v>6.75</v>
      </c>
      <c r="H22" s="25"/>
      <c r="I22" s="25">
        <f t="shared" si="1"/>
        <v>0</v>
      </c>
      <c r="J22" s="25"/>
    </row>
    <row r="23" spans="1:10">
      <c r="A23" s="14">
        <f t="shared" si="0"/>
        <v>12</v>
      </c>
      <c r="B23" s="13"/>
      <c r="C23" s="14" t="s">
        <v>88</v>
      </c>
      <c r="D23" s="23">
        <v>10.1</v>
      </c>
      <c r="E23" s="25">
        <f>ROUND((D23*$D$41)+$B$41,2)</f>
        <v>6.75</v>
      </c>
      <c r="F23" s="25"/>
      <c r="G23" s="25">
        <f>ROUND((D23*$D$38)+$B$38,2)</f>
        <v>6.75</v>
      </c>
      <c r="H23" s="25"/>
      <c r="I23" s="25">
        <f t="shared" si="1"/>
        <v>0</v>
      </c>
      <c r="J23" s="25"/>
    </row>
    <row r="24" spans="1:10" ht="13.5" thickBot="1">
      <c r="A24" s="14"/>
      <c r="B24" s="13"/>
      <c r="C24" s="14"/>
      <c r="D24" s="26"/>
      <c r="E24" s="27"/>
      <c r="F24" s="27"/>
      <c r="G24" s="27"/>
      <c r="H24" s="27"/>
      <c r="I24" s="28"/>
      <c r="J24" s="29"/>
    </row>
    <row r="25" spans="1:10" ht="13.5" thickTop="1">
      <c r="A25" s="14"/>
      <c r="B25" s="13"/>
      <c r="C25" s="14"/>
      <c r="D25" s="30"/>
      <c r="E25" s="31"/>
      <c r="F25" s="31"/>
      <c r="G25" s="14"/>
      <c r="H25" s="14"/>
      <c r="I25" s="31" t="s">
        <v>89</v>
      </c>
      <c r="J25" s="31"/>
    </row>
    <row r="26" spans="1:10">
      <c r="A26" s="14">
        <f>A23+1</f>
        <v>13</v>
      </c>
      <c r="B26" s="13"/>
      <c r="C26" s="30" t="s">
        <v>4</v>
      </c>
      <c r="D26" s="32">
        <f>SUM(D12:D25)</f>
        <v>70</v>
      </c>
      <c r="E26" s="24">
        <f>SUM(E12:E23)</f>
        <v>81</v>
      </c>
      <c r="F26" s="24"/>
      <c r="G26" s="24">
        <f>SUM(G12:G23)</f>
        <v>81</v>
      </c>
      <c r="H26" s="24"/>
      <c r="I26" s="24">
        <f>SUM(I12:I23)</f>
        <v>0</v>
      </c>
      <c r="J26" s="24"/>
    </row>
    <row r="27" spans="1:10">
      <c r="A27" s="13"/>
      <c r="B27" s="13"/>
      <c r="C27" s="14"/>
      <c r="D27" s="13"/>
      <c r="E27" s="33"/>
      <c r="F27" s="33"/>
      <c r="G27" s="33"/>
      <c r="H27" s="13"/>
      <c r="I27" s="13"/>
      <c r="J27" s="13"/>
    </row>
    <row r="28" spans="1:10">
      <c r="A28" s="14">
        <v>14</v>
      </c>
      <c r="B28" s="13" t="s">
        <v>89</v>
      </c>
      <c r="C28" s="14"/>
      <c r="D28" s="13"/>
      <c r="E28" s="13"/>
      <c r="F28" s="13"/>
      <c r="G28" s="34" t="s">
        <v>90</v>
      </c>
      <c r="H28" s="34"/>
      <c r="I28" s="35">
        <f>ROUND(I26/E26,4)*100</f>
        <v>0</v>
      </c>
      <c r="J28" s="36" t="s">
        <v>91</v>
      </c>
    </row>
    <row r="31" spans="1:10">
      <c r="I31" s="4"/>
    </row>
    <row r="36" spans="1:5">
      <c r="A36" s="37"/>
      <c r="B36" s="38"/>
      <c r="C36" s="12" t="s">
        <v>59</v>
      </c>
      <c r="D36" s="12" t="s">
        <v>58</v>
      </c>
    </row>
    <row r="37" spans="1:5" ht="13.5" thickBot="1">
      <c r="A37" s="38"/>
      <c r="B37" s="39" t="s">
        <v>92</v>
      </c>
      <c r="C37" s="40" t="s">
        <v>93</v>
      </c>
      <c r="D37" s="40" t="s">
        <v>93</v>
      </c>
    </row>
    <row r="38" spans="1:5">
      <c r="A38" s="38" t="s">
        <v>94</v>
      </c>
      <c r="B38" s="41">
        <v>6.75</v>
      </c>
      <c r="C38" s="42">
        <f>'Exhibit 1.12 pg 3 Rates'!X10</f>
        <v>0</v>
      </c>
      <c r="D38" s="42">
        <f>'Exhibit 1.12 pg 3 Rates'!X7</f>
        <v>0</v>
      </c>
      <c r="E38" s="74"/>
    </row>
    <row r="39" spans="1:5">
      <c r="A39" s="38"/>
      <c r="B39" s="41"/>
      <c r="C39" s="42"/>
      <c r="D39" s="42"/>
    </row>
    <row r="40" spans="1:5">
      <c r="A40" s="38" t="s">
        <v>95</v>
      </c>
      <c r="B40" s="41"/>
      <c r="C40" s="43"/>
      <c r="D40" s="43"/>
    </row>
    <row r="41" spans="1:5">
      <c r="A41" s="44">
        <v>44986</v>
      </c>
      <c r="B41" s="41">
        <v>6.75</v>
      </c>
      <c r="C41" s="42">
        <f>'Exhibit 1.12 pg 3 Rates'!V10</f>
        <v>0</v>
      </c>
      <c r="D41" s="42">
        <f>'Exhibit 1.12 pg 3 Rates'!V7</f>
        <v>0</v>
      </c>
      <c r="E41" s="74"/>
    </row>
  </sheetData>
  <mergeCells count="11">
    <mergeCell ref="E9:F9"/>
    <mergeCell ref="G9:H9"/>
    <mergeCell ref="E10:F10"/>
    <mergeCell ref="G10:H10"/>
    <mergeCell ref="B3:I3"/>
    <mergeCell ref="B4:I4"/>
    <mergeCell ref="E7:F7"/>
    <mergeCell ref="G7:H7"/>
    <mergeCell ref="I7:J7"/>
    <mergeCell ref="E8:F8"/>
    <mergeCell ref="G8:H8"/>
  </mergeCells>
  <pageMargins left="0.7" right="0.7" top="0.84375" bottom="0.75" header="0.3" footer="0.3"/>
  <pageSetup orientation="portrait" r:id="rId1"/>
  <headerFooter scaleWithDoc="0">
    <oddHeader>&amp;RDominion Energy Utah
Docket No 23-057-13
DEU Exhibit 1.12
Page 4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36"/>
  <sheetViews>
    <sheetView tabSelected="1" zoomScale="130" zoomScaleNormal="130" workbookViewId="0">
      <pane xSplit="1" topLeftCell="AE1" activePane="topRight" state="frozen"/>
      <selection activeCell="AN43" sqref="AN43"/>
      <selection pane="topRight" activeCell="AI11" sqref="AI11"/>
    </sheetView>
  </sheetViews>
  <sheetFormatPr defaultRowHeight="12.75"/>
  <cols>
    <col min="1" max="1" width="34" bestFit="1" customWidth="1"/>
    <col min="2" max="49" width="14.7109375" customWidth="1"/>
    <col min="50" max="50" width="21" bestFit="1" customWidth="1"/>
    <col min="51" max="51" width="14.85546875" bestFit="1" customWidth="1"/>
    <col min="52" max="52" width="15.85546875" customWidth="1"/>
    <col min="53" max="53" width="14.85546875" bestFit="1" customWidth="1"/>
    <col min="54" max="55" width="14.85546875" hidden="1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>
      <c r="B1" s="11">
        <f t="shared" ref="B1:M1" si="0">YEAR(B7)</f>
        <v>2022</v>
      </c>
      <c r="C1" s="11">
        <f t="shared" si="0"/>
        <v>2022</v>
      </c>
      <c r="D1" s="11">
        <f t="shared" si="0"/>
        <v>2022</v>
      </c>
      <c r="E1" s="11">
        <f t="shared" si="0"/>
        <v>2022</v>
      </c>
      <c r="F1" s="11">
        <f t="shared" si="0"/>
        <v>2022</v>
      </c>
      <c r="G1" s="11">
        <f t="shared" si="0"/>
        <v>2022</v>
      </c>
      <c r="H1" s="11">
        <f t="shared" si="0"/>
        <v>2022</v>
      </c>
      <c r="I1" s="11">
        <f t="shared" si="0"/>
        <v>2022</v>
      </c>
      <c r="J1" s="11">
        <f t="shared" si="0"/>
        <v>2022</v>
      </c>
      <c r="K1" s="11">
        <f t="shared" si="0"/>
        <v>2022</v>
      </c>
      <c r="L1" s="11">
        <f t="shared" si="0"/>
        <v>2022</v>
      </c>
      <c r="M1" s="11">
        <f t="shared" si="0"/>
        <v>2022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57">
      <c r="B2" s="11">
        <f t="shared" ref="B2:M2" si="1">MONTH(B7)</f>
        <v>1</v>
      </c>
      <c r="C2" s="11">
        <f t="shared" si="1"/>
        <v>2</v>
      </c>
      <c r="D2" s="11">
        <f t="shared" si="1"/>
        <v>3</v>
      </c>
      <c r="E2" s="11">
        <f t="shared" si="1"/>
        <v>4</v>
      </c>
      <c r="F2" s="11">
        <f t="shared" si="1"/>
        <v>5</v>
      </c>
      <c r="G2" s="11">
        <f t="shared" si="1"/>
        <v>6</v>
      </c>
      <c r="H2" s="11">
        <f t="shared" si="1"/>
        <v>7</v>
      </c>
      <c r="I2" s="11">
        <f t="shared" si="1"/>
        <v>8</v>
      </c>
      <c r="J2" s="11">
        <f t="shared" si="1"/>
        <v>9</v>
      </c>
      <c r="K2" s="11">
        <f t="shared" si="1"/>
        <v>10</v>
      </c>
      <c r="L2" s="11">
        <f t="shared" si="1"/>
        <v>11</v>
      </c>
      <c r="M2" s="11">
        <f t="shared" si="1"/>
        <v>12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7">
      <c r="B3" s="11">
        <f t="shared" ref="B3:M3" si="2">DAY(B7)</f>
        <v>31</v>
      </c>
      <c r="C3" s="11">
        <f t="shared" si="2"/>
        <v>28</v>
      </c>
      <c r="D3" s="11">
        <f t="shared" si="2"/>
        <v>31</v>
      </c>
      <c r="E3" s="11">
        <f t="shared" si="2"/>
        <v>30</v>
      </c>
      <c r="F3" s="11">
        <f t="shared" si="2"/>
        <v>31</v>
      </c>
      <c r="G3" s="11">
        <f t="shared" si="2"/>
        <v>30</v>
      </c>
      <c r="H3" s="11">
        <f t="shared" si="2"/>
        <v>31</v>
      </c>
      <c r="I3" s="11">
        <f t="shared" si="2"/>
        <v>31</v>
      </c>
      <c r="J3" s="11">
        <f t="shared" si="2"/>
        <v>30</v>
      </c>
      <c r="K3" s="11">
        <f t="shared" si="2"/>
        <v>31</v>
      </c>
      <c r="L3" s="11">
        <f t="shared" si="2"/>
        <v>30</v>
      </c>
      <c r="M3" s="11">
        <f t="shared" si="2"/>
        <v>31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57">
      <c r="B4" s="5">
        <f t="shared" ref="B4:M4" si="3">YEAR(B7)</f>
        <v>2022</v>
      </c>
      <c r="C4" s="5">
        <f t="shared" si="3"/>
        <v>2022</v>
      </c>
      <c r="D4" s="5">
        <f t="shared" si="3"/>
        <v>2022</v>
      </c>
      <c r="E4" s="5">
        <f t="shared" si="3"/>
        <v>2022</v>
      </c>
      <c r="F4" s="5">
        <f t="shared" si="3"/>
        <v>2022</v>
      </c>
      <c r="G4" s="5">
        <f t="shared" si="3"/>
        <v>2022</v>
      </c>
      <c r="H4" s="5">
        <f t="shared" si="3"/>
        <v>2022</v>
      </c>
      <c r="I4" s="5">
        <f t="shared" si="3"/>
        <v>2022</v>
      </c>
      <c r="J4" s="5">
        <f t="shared" si="3"/>
        <v>2022</v>
      </c>
      <c r="K4" s="5">
        <f t="shared" si="3"/>
        <v>2022</v>
      </c>
      <c r="L4" s="5">
        <f t="shared" si="3"/>
        <v>2022</v>
      </c>
      <c r="M4" s="5">
        <f t="shared" si="3"/>
        <v>2022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6" spans="1:57">
      <c r="A6" s="2" t="s">
        <v>2</v>
      </c>
      <c r="BD6" s="49" t="s">
        <v>45</v>
      </c>
    </row>
    <row r="7" spans="1:57">
      <c r="A7" t="s">
        <v>0</v>
      </c>
      <c r="B7" s="47">
        <v>44592</v>
      </c>
      <c r="C7" s="47">
        <f>EOMONTH(B7,1)</f>
        <v>44620</v>
      </c>
      <c r="D7" s="47">
        <f t="shared" ref="D7:AW7" si="4">EOMONTH(C7,1)</f>
        <v>44651</v>
      </c>
      <c r="E7" s="47">
        <f t="shared" si="4"/>
        <v>44681</v>
      </c>
      <c r="F7" s="47">
        <f t="shared" si="4"/>
        <v>44712</v>
      </c>
      <c r="G7" s="47">
        <f t="shared" si="4"/>
        <v>44742</v>
      </c>
      <c r="H7" s="47">
        <f t="shared" si="4"/>
        <v>44773</v>
      </c>
      <c r="I7" s="47">
        <f t="shared" si="4"/>
        <v>44804</v>
      </c>
      <c r="J7" s="47">
        <f t="shared" si="4"/>
        <v>44834</v>
      </c>
      <c r="K7" s="47">
        <f t="shared" si="4"/>
        <v>44865</v>
      </c>
      <c r="L7" s="47">
        <f t="shared" si="4"/>
        <v>44895</v>
      </c>
      <c r="M7" s="47">
        <f t="shared" si="4"/>
        <v>44926</v>
      </c>
      <c r="N7" s="47">
        <f t="shared" si="4"/>
        <v>44957</v>
      </c>
      <c r="O7" s="47">
        <f t="shared" si="4"/>
        <v>44985</v>
      </c>
      <c r="P7" s="47">
        <f t="shared" si="4"/>
        <v>45016</v>
      </c>
      <c r="Q7" s="47">
        <f t="shared" si="4"/>
        <v>45046</v>
      </c>
      <c r="R7" s="47">
        <f t="shared" si="4"/>
        <v>45077</v>
      </c>
      <c r="S7" s="47">
        <f t="shared" si="4"/>
        <v>45107</v>
      </c>
      <c r="T7" s="47">
        <f t="shared" si="4"/>
        <v>45138</v>
      </c>
      <c r="U7" s="47">
        <f t="shared" si="4"/>
        <v>45169</v>
      </c>
      <c r="V7" s="47">
        <f t="shared" si="4"/>
        <v>45199</v>
      </c>
      <c r="W7" s="47">
        <f t="shared" si="4"/>
        <v>45230</v>
      </c>
      <c r="X7" s="47">
        <f t="shared" si="4"/>
        <v>45260</v>
      </c>
      <c r="Y7" s="47">
        <f t="shared" si="4"/>
        <v>45291</v>
      </c>
      <c r="Z7" s="47">
        <f t="shared" si="4"/>
        <v>45322</v>
      </c>
      <c r="AA7" s="47">
        <f t="shared" si="4"/>
        <v>45351</v>
      </c>
      <c r="AB7" s="47">
        <f t="shared" si="4"/>
        <v>45382</v>
      </c>
      <c r="AC7" s="47">
        <f t="shared" si="4"/>
        <v>45412</v>
      </c>
      <c r="AD7" s="47">
        <f t="shared" si="4"/>
        <v>45443</v>
      </c>
      <c r="AE7" s="47">
        <f t="shared" si="4"/>
        <v>45473</v>
      </c>
      <c r="AF7" s="47">
        <f t="shared" si="4"/>
        <v>45504</v>
      </c>
      <c r="AG7" s="47">
        <f t="shared" si="4"/>
        <v>45535</v>
      </c>
      <c r="AH7" s="47">
        <f t="shared" si="4"/>
        <v>45565</v>
      </c>
      <c r="AI7" s="47">
        <f t="shared" si="4"/>
        <v>45596</v>
      </c>
      <c r="AJ7" s="47">
        <f t="shared" si="4"/>
        <v>45626</v>
      </c>
      <c r="AK7" s="47">
        <f t="shared" si="4"/>
        <v>45657</v>
      </c>
      <c r="AL7" s="47">
        <f t="shared" si="4"/>
        <v>45688</v>
      </c>
      <c r="AM7" s="47">
        <f t="shared" si="4"/>
        <v>45716</v>
      </c>
      <c r="AN7" s="47">
        <f t="shared" si="4"/>
        <v>45747</v>
      </c>
      <c r="AO7" s="47">
        <f t="shared" si="4"/>
        <v>45777</v>
      </c>
      <c r="AP7" s="47">
        <f t="shared" si="4"/>
        <v>45808</v>
      </c>
      <c r="AQ7" s="47">
        <f t="shared" si="4"/>
        <v>45838</v>
      </c>
      <c r="AR7" s="47">
        <f t="shared" si="4"/>
        <v>45869</v>
      </c>
      <c r="AS7" s="47">
        <f t="shared" si="4"/>
        <v>45900</v>
      </c>
      <c r="AT7" s="47">
        <f t="shared" si="4"/>
        <v>45930</v>
      </c>
      <c r="AU7" s="47">
        <f t="shared" si="4"/>
        <v>45961</v>
      </c>
      <c r="AV7" s="47">
        <f t="shared" si="4"/>
        <v>45991</v>
      </c>
      <c r="AW7" s="47">
        <f t="shared" si="4"/>
        <v>46022</v>
      </c>
      <c r="AX7" s="45" t="s">
        <v>1</v>
      </c>
      <c r="BA7" s="4"/>
      <c r="BB7" s="49" t="s">
        <v>157</v>
      </c>
      <c r="BC7" s="49" t="s">
        <v>171</v>
      </c>
      <c r="BD7" s="49" t="s">
        <v>175</v>
      </c>
      <c r="BE7" s="49" t="s">
        <v>176</v>
      </c>
    </row>
    <row r="8" spans="1:57">
      <c r="A8" t="s">
        <v>218</v>
      </c>
      <c r="AI8" s="4">
        <f>SUM(Historical!B3:B6)*-1</f>
        <v>-52933412</v>
      </c>
      <c r="AX8" s="6">
        <f t="shared" ref="AX8:AX10" si="5">SUM(B8:AW8)</f>
        <v>-52933412</v>
      </c>
      <c r="BA8" s="3"/>
      <c r="BB8" s="49"/>
      <c r="BC8" s="49"/>
      <c r="BD8" s="49"/>
      <c r="BE8" s="49"/>
    </row>
    <row r="9" spans="1:57">
      <c r="A9" s="58" t="s">
        <v>205</v>
      </c>
      <c r="B9" s="6"/>
      <c r="C9" s="6"/>
      <c r="D9" s="6"/>
      <c r="E9" s="6"/>
      <c r="F9" s="6"/>
      <c r="G9" s="6"/>
      <c r="H9" s="6"/>
      <c r="I9" s="6"/>
      <c r="J9" s="6"/>
      <c r="K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>
        <f>(24135888-4407012)*-1</f>
        <v>-19728876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>
        <f t="shared" si="5"/>
        <v>-19728876</v>
      </c>
      <c r="BA9" s="4"/>
      <c r="BB9" s="3">
        <f>SUM(B9:M9)</f>
        <v>0</v>
      </c>
      <c r="BC9" s="3">
        <f>SUM(N9:Y9)</f>
        <v>0</v>
      </c>
      <c r="BD9" s="3">
        <f t="shared" ref="BD9:BD10" si="6">SUM(Z9:AK9)</f>
        <v>-19728876</v>
      </c>
      <c r="BE9" s="3">
        <f t="shared" ref="BE9:BE10" si="7">SUM(AL9:AW9)</f>
        <v>0</v>
      </c>
    </row>
    <row r="10" spans="1:57">
      <c r="A10" s="58"/>
      <c r="B10" s="6"/>
      <c r="C10" s="6"/>
      <c r="D10" s="6"/>
      <c r="E10" s="6"/>
      <c r="F10" s="6"/>
      <c r="G10" s="6"/>
      <c r="H10" s="6"/>
      <c r="I10" s="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>
        <f t="shared" si="5"/>
        <v>0</v>
      </c>
      <c r="BA10" s="4"/>
      <c r="BB10" s="64">
        <f>SUM(B10:M10)</f>
        <v>0</v>
      </c>
      <c r="BC10" s="64">
        <f>SUM(N10:Y10)</f>
        <v>0</v>
      </c>
      <c r="BD10" s="64">
        <f t="shared" si="6"/>
        <v>0</v>
      </c>
      <c r="BE10" s="64">
        <f t="shared" si="7"/>
        <v>0</v>
      </c>
    </row>
    <row r="11" spans="1:57" ht="13.5" thickBot="1">
      <c r="A11" s="10" t="s">
        <v>1</v>
      </c>
      <c r="B11" s="10">
        <f>SUM(B8:B10)</f>
        <v>0</v>
      </c>
      <c r="C11" s="10">
        <f t="shared" ref="C11:AW11" si="8">SUM(C8:C10)</f>
        <v>0</v>
      </c>
      <c r="D11" s="10">
        <f t="shared" si="8"/>
        <v>0</v>
      </c>
      <c r="E11" s="10">
        <f t="shared" si="8"/>
        <v>0</v>
      </c>
      <c r="F11" s="10">
        <f t="shared" si="8"/>
        <v>0</v>
      </c>
      <c r="G11" s="10">
        <f t="shared" si="8"/>
        <v>0</v>
      </c>
      <c r="H11" s="10">
        <f t="shared" si="8"/>
        <v>0</v>
      </c>
      <c r="I11" s="10">
        <f t="shared" si="8"/>
        <v>0</v>
      </c>
      <c r="J11" s="10">
        <f t="shared" si="8"/>
        <v>0</v>
      </c>
      <c r="K11" s="10">
        <f t="shared" si="8"/>
        <v>0</v>
      </c>
      <c r="L11" s="10">
        <f t="shared" si="8"/>
        <v>0</v>
      </c>
      <c r="M11" s="10">
        <f t="shared" si="8"/>
        <v>0</v>
      </c>
      <c r="N11" s="10">
        <f t="shared" si="8"/>
        <v>0</v>
      </c>
      <c r="O11" s="10">
        <f t="shared" si="8"/>
        <v>0</v>
      </c>
      <c r="P11" s="10">
        <f t="shared" si="8"/>
        <v>0</v>
      </c>
      <c r="Q11" s="10">
        <f t="shared" si="8"/>
        <v>0</v>
      </c>
      <c r="R11" s="10">
        <f t="shared" si="8"/>
        <v>0</v>
      </c>
      <c r="S11" s="10">
        <f t="shared" si="8"/>
        <v>0</v>
      </c>
      <c r="T11" s="10">
        <f t="shared" si="8"/>
        <v>0</v>
      </c>
      <c r="U11" s="10">
        <f t="shared" si="8"/>
        <v>0</v>
      </c>
      <c r="V11" s="10">
        <f t="shared" si="8"/>
        <v>0</v>
      </c>
      <c r="W11" s="10">
        <f t="shared" si="8"/>
        <v>0</v>
      </c>
      <c r="X11" s="10">
        <f t="shared" si="8"/>
        <v>0</v>
      </c>
      <c r="Y11" s="10">
        <f t="shared" si="8"/>
        <v>0</v>
      </c>
      <c r="Z11" s="10">
        <f t="shared" si="8"/>
        <v>0</v>
      </c>
      <c r="AA11" s="10">
        <f t="shared" si="8"/>
        <v>0</v>
      </c>
      <c r="AB11" s="10">
        <f t="shared" si="8"/>
        <v>0</v>
      </c>
      <c r="AC11" s="10">
        <f t="shared" si="8"/>
        <v>0</v>
      </c>
      <c r="AD11" s="10">
        <f t="shared" si="8"/>
        <v>0</v>
      </c>
      <c r="AE11" s="10">
        <f t="shared" si="8"/>
        <v>0</v>
      </c>
      <c r="AF11" s="10">
        <f t="shared" si="8"/>
        <v>0</v>
      </c>
      <c r="AG11" s="10">
        <f t="shared" si="8"/>
        <v>0</v>
      </c>
      <c r="AH11" s="10">
        <f t="shared" si="8"/>
        <v>0</v>
      </c>
      <c r="AI11" s="10">
        <f t="shared" si="8"/>
        <v>-72662288</v>
      </c>
      <c r="AJ11" s="10">
        <f t="shared" si="8"/>
        <v>0</v>
      </c>
      <c r="AK11" s="10">
        <f t="shared" si="8"/>
        <v>0</v>
      </c>
      <c r="AL11" s="10">
        <f t="shared" si="8"/>
        <v>0</v>
      </c>
      <c r="AM11" s="10">
        <f t="shared" si="8"/>
        <v>0</v>
      </c>
      <c r="AN11" s="10">
        <f t="shared" si="8"/>
        <v>0</v>
      </c>
      <c r="AO11" s="10">
        <f t="shared" si="8"/>
        <v>0</v>
      </c>
      <c r="AP11" s="10">
        <f t="shared" si="8"/>
        <v>0</v>
      </c>
      <c r="AQ11" s="10">
        <f t="shared" si="8"/>
        <v>0</v>
      </c>
      <c r="AR11" s="10">
        <f t="shared" si="8"/>
        <v>0</v>
      </c>
      <c r="AS11" s="10">
        <f t="shared" si="8"/>
        <v>0</v>
      </c>
      <c r="AT11" s="10">
        <f t="shared" si="8"/>
        <v>0</v>
      </c>
      <c r="AU11" s="10">
        <f t="shared" si="8"/>
        <v>0</v>
      </c>
      <c r="AV11" s="10">
        <f t="shared" si="8"/>
        <v>0</v>
      </c>
      <c r="AW11" s="10">
        <f t="shared" si="8"/>
        <v>0</v>
      </c>
      <c r="AX11" s="10">
        <f t="shared" ref="AX11" si="9">SUM(AX9:AX10)</f>
        <v>-19728876</v>
      </c>
      <c r="BA11" s="4"/>
      <c r="BB11" s="46">
        <f>SUM(B11:M11)</f>
        <v>0</v>
      </c>
      <c r="BC11" s="46">
        <f>SUM(N11:Y11)</f>
        <v>0</v>
      </c>
      <c r="BD11" s="46">
        <f>SUM(Z11:AK11)</f>
        <v>-72662288</v>
      </c>
      <c r="BE11" s="46">
        <f>SUM(AL11:AW11)</f>
        <v>0</v>
      </c>
    </row>
    <row r="12" spans="1:57" ht="13.5" thickTop="1">
      <c r="A12" s="45" t="s">
        <v>113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46">
        <f>SUM(B12:M12)</f>
        <v>0</v>
      </c>
      <c r="AZ12" s="45"/>
      <c r="BA12" s="4"/>
      <c r="BB12" s="46">
        <f>BB11</f>
        <v>0</v>
      </c>
      <c r="BC12" s="46"/>
    </row>
    <row r="13" spans="1:57">
      <c r="B13" s="4"/>
      <c r="C13" s="4"/>
      <c r="D13" s="4"/>
      <c r="E13" s="4"/>
      <c r="F13" s="4"/>
      <c r="G13" s="4"/>
      <c r="H13" s="4"/>
      <c r="J13" s="4"/>
      <c r="K13" s="6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52"/>
    </row>
    <row r="14" spans="1:57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65"/>
    </row>
    <row r="15" spans="1:57">
      <c r="I15" s="70"/>
      <c r="J15" s="65"/>
    </row>
    <row r="16" spans="1:57">
      <c r="A16" s="2" t="s">
        <v>3</v>
      </c>
    </row>
    <row r="17" spans="1:53" s="4" customFormat="1">
      <c r="A17" s="3"/>
    </row>
    <row r="18" spans="1:53">
      <c r="A18" s="2" t="s">
        <v>5</v>
      </c>
      <c r="Z18" s="1" t="s">
        <v>9</v>
      </c>
      <c r="AA18" s="1" t="s">
        <v>10</v>
      </c>
      <c r="AB18" s="1" t="s">
        <v>11</v>
      </c>
      <c r="AC18" s="1" t="s">
        <v>12</v>
      </c>
      <c r="AD18" s="1" t="s">
        <v>13</v>
      </c>
      <c r="AE18" s="1" t="s">
        <v>14</v>
      </c>
      <c r="AF18" s="1" t="s">
        <v>15</v>
      </c>
      <c r="AG18" s="1" t="s">
        <v>16</v>
      </c>
      <c r="AH18" s="1" t="s">
        <v>17</v>
      </c>
      <c r="AI18" s="1" t="s">
        <v>18</v>
      </c>
      <c r="AJ18" s="1" t="s">
        <v>19</v>
      </c>
      <c r="AK18" s="1" t="s">
        <v>20</v>
      </c>
      <c r="AL18" s="1" t="s">
        <v>21</v>
      </c>
      <c r="AM18" s="1" t="s">
        <v>22</v>
      </c>
      <c r="AN18" s="1" t="s">
        <v>23</v>
      </c>
      <c r="AO18" s="1" t="s">
        <v>24</v>
      </c>
      <c r="AP18" s="1" t="s">
        <v>25</v>
      </c>
      <c r="AQ18" s="1" t="s">
        <v>26</v>
      </c>
      <c r="AR18" s="1" t="s">
        <v>27</v>
      </c>
      <c r="AS18" s="1" t="s">
        <v>28</v>
      </c>
      <c r="AT18" s="1" t="s">
        <v>29</v>
      </c>
      <c r="AZ18" s="4"/>
    </row>
    <row r="19" spans="1:53">
      <c r="A19" s="1" t="s">
        <v>7</v>
      </c>
      <c r="Z19" s="7">
        <v>0.52500000000000002</v>
      </c>
      <c r="AA19" s="7">
        <v>4.7500000000000001E-2</v>
      </c>
      <c r="AB19" s="7">
        <v>4.2799999999999998E-2</v>
      </c>
      <c r="AC19" s="7">
        <v>3.85E-2</v>
      </c>
      <c r="AD19" s="7">
        <v>3.4700000000000002E-2</v>
      </c>
      <c r="AE19" s="7">
        <v>3.1199999999999999E-2</v>
      </c>
      <c r="AF19" s="7">
        <v>2.9499999999999998E-2</v>
      </c>
      <c r="AG19" s="7">
        <v>2.9499999999999998E-2</v>
      </c>
      <c r="AH19" s="7">
        <v>2.9600000000000001E-2</v>
      </c>
      <c r="AI19" s="7">
        <v>2.9499999999999998E-2</v>
      </c>
      <c r="AJ19" s="7">
        <v>2.9600000000000001E-2</v>
      </c>
      <c r="AK19" s="7">
        <v>2.9499999999999998E-2</v>
      </c>
      <c r="AL19" s="7">
        <v>2.9600000000000001E-2</v>
      </c>
      <c r="AM19" s="7">
        <v>2.9499999999999998E-2</v>
      </c>
      <c r="AN19" s="7">
        <v>2.9600000000000001E-2</v>
      </c>
      <c r="AO19" s="7">
        <v>1.46E-2</v>
      </c>
      <c r="AP19" s="7"/>
      <c r="AQ19" s="7"/>
      <c r="AR19" s="7"/>
      <c r="AS19" s="7"/>
      <c r="AT19" s="7"/>
      <c r="AZ19" s="4"/>
      <c r="BA19" s="70"/>
    </row>
    <row r="20" spans="1:53">
      <c r="A20" s="1" t="s">
        <v>8</v>
      </c>
      <c r="Z20" s="7">
        <v>0.51880000000000004</v>
      </c>
      <c r="AA20" s="7">
        <v>3.61E-2</v>
      </c>
      <c r="AB20" s="7">
        <v>3.3399999999999999E-2</v>
      </c>
      <c r="AC20" s="7">
        <v>3.09E-2</v>
      </c>
      <c r="AD20" s="7">
        <v>2.86E-2</v>
      </c>
      <c r="AE20" s="7">
        <v>2.64E-2</v>
      </c>
      <c r="AF20" s="7">
        <v>2.4400000000000002E-2</v>
      </c>
      <c r="AG20" s="7">
        <v>2.2599999999999999E-2</v>
      </c>
      <c r="AH20" s="7">
        <v>2.231E-2</v>
      </c>
      <c r="AI20" s="7">
        <v>2.23E-2</v>
      </c>
      <c r="AJ20" s="7">
        <v>2.231E-2</v>
      </c>
      <c r="AK20" s="7">
        <v>2.23E-2</v>
      </c>
      <c r="AL20" s="7">
        <v>2.231E-2</v>
      </c>
      <c r="AM20" s="7">
        <v>2.23E-2</v>
      </c>
      <c r="AN20" s="7">
        <v>2.231E-2</v>
      </c>
      <c r="AO20" s="7">
        <v>2.23E-2</v>
      </c>
      <c r="AP20" s="7">
        <v>2.231E-2</v>
      </c>
      <c r="AQ20" s="7">
        <v>2.23E-2</v>
      </c>
      <c r="AR20" s="7">
        <v>2.231E-2</v>
      </c>
      <c r="AS20" s="7">
        <v>2.23E-2</v>
      </c>
      <c r="AT20" s="7">
        <v>1.1140000000000001E-2</v>
      </c>
    </row>
    <row r="21" spans="1:53">
      <c r="A21" s="1" t="s">
        <v>6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/>
      <c r="AQ21" s="7"/>
      <c r="AR21" s="7"/>
      <c r="AS21" s="7"/>
      <c r="AT21" s="7"/>
    </row>
    <row r="22" spans="1:53">
      <c r="A22" s="45" t="s">
        <v>112</v>
      </c>
      <c r="Z22" s="7">
        <v>3.7600000000000001E-2</v>
      </c>
      <c r="AA22" s="7">
        <v>7.22E-2</v>
      </c>
      <c r="AB22" s="7">
        <v>6.6799999999999998E-2</v>
      </c>
      <c r="AC22" s="7">
        <v>6.1800000000000001E-2</v>
      </c>
      <c r="AD22" s="7">
        <v>5.7200000000000001E-2</v>
      </c>
      <c r="AE22" s="7">
        <v>5.28E-2</v>
      </c>
      <c r="AF22" s="7">
        <v>4.8800000000000003E-2</v>
      </c>
      <c r="AG22" s="7">
        <v>4.5199999999999997E-2</v>
      </c>
      <c r="AH22" s="7">
        <v>4.462E-2</v>
      </c>
      <c r="AI22" s="7">
        <v>4.4600000000000001E-2</v>
      </c>
      <c r="AJ22" s="7">
        <v>4.462E-2</v>
      </c>
      <c r="AK22" s="7">
        <v>4.4600000000000001E-2</v>
      </c>
      <c r="AL22" s="7">
        <v>4.462E-2</v>
      </c>
      <c r="AM22" s="7">
        <v>4.4600000000000001E-2</v>
      </c>
      <c r="AN22" s="7">
        <v>4.462E-2</v>
      </c>
      <c r="AO22" s="7">
        <v>4.4600000000000001E-2</v>
      </c>
      <c r="AP22" s="7">
        <v>4.462E-2</v>
      </c>
      <c r="AQ22" s="7">
        <v>4.4600000000000001E-2</v>
      </c>
      <c r="AR22" s="7">
        <v>4.462E-2</v>
      </c>
      <c r="AS22" s="7">
        <v>4.4600000000000001E-2</v>
      </c>
      <c r="AT22" s="7">
        <v>2.2280000000000001E-2</v>
      </c>
    </row>
    <row r="24" spans="1:53">
      <c r="A24" s="2" t="s">
        <v>30</v>
      </c>
      <c r="B24" s="2">
        <f>B7</f>
        <v>44592</v>
      </c>
      <c r="C24" s="2">
        <f t="shared" ref="C24:AW24" si="10">C7</f>
        <v>44620</v>
      </c>
      <c r="D24" s="2">
        <f t="shared" si="10"/>
        <v>44651</v>
      </c>
      <c r="E24" s="2">
        <f t="shared" si="10"/>
        <v>44681</v>
      </c>
      <c r="F24" s="2">
        <f t="shared" si="10"/>
        <v>44712</v>
      </c>
      <c r="G24" s="2">
        <f t="shared" si="10"/>
        <v>44742</v>
      </c>
      <c r="H24" s="2">
        <f t="shared" si="10"/>
        <v>44773</v>
      </c>
      <c r="I24" s="2">
        <f t="shared" si="10"/>
        <v>44804</v>
      </c>
      <c r="J24" s="2">
        <f t="shared" si="10"/>
        <v>44834</v>
      </c>
      <c r="K24" s="2">
        <f t="shared" si="10"/>
        <v>44865</v>
      </c>
      <c r="L24" s="2">
        <f t="shared" si="10"/>
        <v>44895</v>
      </c>
      <c r="M24" s="2">
        <f t="shared" si="10"/>
        <v>44926</v>
      </c>
      <c r="N24" s="2">
        <f t="shared" si="10"/>
        <v>44957</v>
      </c>
      <c r="O24" s="2">
        <f t="shared" si="10"/>
        <v>44985</v>
      </c>
      <c r="P24" s="2">
        <f t="shared" si="10"/>
        <v>45016</v>
      </c>
      <c r="Q24" s="2">
        <f t="shared" si="10"/>
        <v>45046</v>
      </c>
      <c r="R24" s="2">
        <f t="shared" si="10"/>
        <v>45077</v>
      </c>
      <c r="S24" s="2">
        <f t="shared" si="10"/>
        <v>45107</v>
      </c>
      <c r="T24" s="2">
        <f t="shared" si="10"/>
        <v>45138</v>
      </c>
      <c r="U24" s="2">
        <f t="shared" si="10"/>
        <v>45169</v>
      </c>
      <c r="V24" s="2">
        <f t="shared" si="10"/>
        <v>45199</v>
      </c>
      <c r="W24" s="2">
        <f t="shared" si="10"/>
        <v>45230</v>
      </c>
      <c r="X24" s="2">
        <f t="shared" si="10"/>
        <v>45260</v>
      </c>
      <c r="Y24" s="2">
        <f t="shared" si="10"/>
        <v>45291</v>
      </c>
      <c r="Z24" s="2">
        <f t="shared" si="10"/>
        <v>45322</v>
      </c>
      <c r="AA24" s="2">
        <f t="shared" si="10"/>
        <v>45351</v>
      </c>
      <c r="AB24" s="2">
        <f t="shared" si="10"/>
        <v>45382</v>
      </c>
      <c r="AC24" s="2">
        <f t="shared" si="10"/>
        <v>45412</v>
      </c>
      <c r="AD24" s="2">
        <f t="shared" si="10"/>
        <v>45443</v>
      </c>
      <c r="AE24" s="2">
        <f t="shared" si="10"/>
        <v>45473</v>
      </c>
      <c r="AF24" s="2">
        <f t="shared" si="10"/>
        <v>45504</v>
      </c>
      <c r="AG24" s="2">
        <f t="shared" si="10"/>
        <v>45535</v>
      </c>
      <c r="AH24" s="2">
        <f t="shared" si="10"/>
        <v>45565</v>
      </c>
      <c r="AI24" s="2">
        <f t="shared" si="10"/>
        <v>45596</v>
      </c>
      <c r="AJ24" s="2">
        <f t="shared" si="10"/>
        <v>45626</v>
      </c>
      <c r="AK24" s="2">
        <f t="shared" si="10"/>
        <v>45657</v>
      </c>
      <c r="AL24" s="2">
        <f t="shared" si="10"/>
        <v>45688</v>
      </c>
      <c r="AM24" s="2">
        <f t="shared" si="10"/>
        <v>45716</v>
      </c>
      <c r="AN24" s="2">
        <f t="shared" si="10"/>
        <v>45747</v>
      </c>
      <c r="AO24" s="2">
        <f t="shared" si="10"/>
        <v>45777</v>
      </c>
      <c r="AP24" s="2">
        <f t="shared" si="10"/>
        <v>45808</v>
      </c>
      <c r="AQ24" s="2">
        <f t="shared" si="10"/>
        <v>45838</v>
      </c>
      <c r="AR24" s="2">
        <f t="shared" si="10"/>
        <v>45869</v>
      </c>
      <c r="AS24" s="2">
        <f t="shared" si="10"/>
        <v>45900</v>
      </c>
      <c r="AT24" s="2">
        <f t="shared" si="10"/>
        <v>45930</v>
      </c>
      <c r="AU24" s="2">
        <f t="shared" si="10"/>
        <v>45961</v>
      </c>
      <c r="AV24" s="2">
        <f t="shared" si="10"/>
        <v>45991</v>
      </c>
      <c r="AW24" s="2">
        <f t="shared" si="10"/>
        <v>46022</v>
      </c>
    </row>
    <row r="25" spans="1:53">
      <c r="A25" s="60" t="s">
        <v>201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53">
      <c r="A26" s="59" t="s">
        <v>149</v>
      </c>
      <c r="B26" s="4">
        <f t="shared" ref="B26:M26" si="11">-$BB$11*$Z$22/12</f>
        <v>0</v>
      </c>
      <c r="C26" s="4">
        <f t="shared" si="11"/>
        <v>0</v>
      </c>
      <c r="D26" s="4">
        <f t="shared" si="11"/>
        <v>0</v>
      </c>
      <c r="E26" s="4">
        <f t="shared" si="11"/>
        <v>0</v>
      </c>
      <c r="F26" s="4">
        <f t="shared" si="11"/>
        <v>0</v>
      </c>
      <c r="G26" s="4">
        <f t="shared" si="11"/>
        <v>0</v>
      </c>
      <c r="H26" s="4">
        <f t="shared" si="11"/>
        <v>0</v>
      </c>
      <c r="I26" s="4">
        <f t="shared" si="11"/>
        <v>0</v>
      </c>
      <c r="J26" s="4">
        <f t="shared" si="11"/>
        <v>0</v>
      </c>
      <c r="K26" s="4">
        <f t="shared" si="11"/>
        <v>0</v>
      </c>
      <c r="L26" s="4">
        <f t="shared" si="11"/>
        <v>0</v>
      </c>
      <c r="M26" s="4">
        <f t="shared" si="11"/>
        <v>0</v>
      </c>
      <c r="N26" s="4">
        <f t="shared" ref="N26:Y26" si="12">-$BB$11*$AA$22/12</f>
        <v>0</v>
      </c>
      <c r="O26" s="4">
        <f t="shared" si="12"/>
        <v>0</v>
      </c>
      <c r="P26" s="4">
        <f t="shared" si="12"/>
        <v>0</v>
      </c>
      <c r="Q26" s="4">
        <f t="shared" si="12"/>
        <v>0</v>
      </c>
      <c r="R26" s="4">
        <f t="shared" si="12"/>
        <v>0</v>
      </c>
      <c r="S26" s="4">
        <f t="shared" si="12"/>
        <v>0</v>
      </c>
      <c r="T26" s="4">
        <f t="shared" si="12"/>
        <v>0</v>
      </c>
      <c r="U26" s="4">
        <f t="shared" si="12"/>
        <v>0</v>
      </c>
      <c r="V26" s="4">
        <f t="shared" si="12"/>
        <v>0</v>
      </c>
      <c r="W26" s="4">
        <f t="shared" si="12"/>
        <v>0</v>
      </c>
      <c r="X26" s="4">
        <f t="shared" si="12"/>
        <v>0</v>
      </c>
      <c r="Y26" s="4">
        <f t="shared" si="12"/>
        <v>0</v>
      </c>
      <c r="Z26" s="4">
        <f t="shared" ref="Z26:AK26" si="13">-$BD$11*$Z$22/12</f>
        <v>227675.16906666665</v>
      </c>
      <c r="AA26" s="4">
        <f>-$BD$11*$Z$22/12</f>
        <v>227675.16906666665</v>
      </c>
      <c r="AB26" s="4">
        <f t="shared" si="13"/>
        <v>227675.16906666665</v>
      </c>
      <c r="AC26" s="4">
        <f t="shared" si="13"/>
        <v>227675.16906666665</v>
      </c>
      <c r="AD26" s="4">
        <f t="shared" si="13"/>
        <v>227675.16906666665</v>
      </c>
      <c r="AE26" s="4">
        <f t="shared" si="13"/>
        <v>227675.16906666665</v>
      </c>
      <c r="AF26" s="4">
        <f t="shared" si="13"/>
        <v>227675.16906666665</v>
      </c>
      <c r="AG26" s="4">
        <f t="shared" si="13"/>
        <v>227675.16906666665</v>
      </c>
      <c r="AH26" s="4">
        <f t="shared" si="13"/>
        <v>227675.16906666665</v>
      </c>
      <c r="AI26" s="4">
        <f t="shared" si="13"/>
        <v>227675.16906666665</v>
      </c>
      <c r="AJ26" s="4">
        <f t="shared" si="13"/>
        <v>227675.16906666665</v>
      </c>
      <c r="AK26" s="4">
        <f t="shared" si="13"/>
        <v>227675.16906666665</v>
      </c>
      <c r="AL26" s="4">
        <f t="shared" ref="AL26:AW26" si="14">-$BD$11*$AA$22/12</f>
        <v>437184.76613333332</v>
      </c>
      <c r="AM26" s="4">
        <f t="shared" si="14"/>
        <v>437184.76613333332</v>
      </c>
      <c r="AN26" s="4">
        <f t="shared" si="14"/>
        <v>437184.76613333332</v>
      </c>
      <c r="AO26" s="4">
        <f t="shared" si="14"/>
        <v>437184.76613333332</v>
      </c>
      <c r="AP26" s="4">
        <f t="shared" si="14"/>
        <v>437184.76613333332</v>
      </c>
      <c r="AQ26" s="4">
        <f t="shared" si="14"/>
        <v>437184.76613333332</v>
      </c>
      <c r="AR26" s="4">
        <f t="shared" si="14"/>
        <v>437184.76613333332</v>
      </c>
      <c r="AS26" s="4">
        <f t="shared" si="14"/>
        <v>437184.76613333332</v>
      </c>
      <c r="AT26" s="4">
        <f t="shared" si="14"/>
        <v>437184.76613333332</v>
      </c>
      <c r="AU26" s="4">
        <f t="shared" si="14"/>
        <v>437184.76613333332</v>
      </c>
      <c r="AV26" s="4">
        <f t="shared" si="14"/>
        <v>437184.76613333332</v>
      </c>
      <c r="AW26" s="4">
        <f t="shared" si="14"/>
        <v>437184.76613333332</v>
      </c>
    </row>
    <row r="27" spans="1:53">
      <c r="A27" s="60" t="s">
        <v>115</v>
      </c>
      <c r="I27" s="4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53">
      <c r="A28" s="61" t="s">
        <v>96</v>
      </c>
      <c r="B28" s="8">
        <f t="shared" ref="B28:Y28" si="15">SUM(B25:B27)</f>
        <v>0</v>
      </c>
      <c r="C28" s="8">
        <f t="shared" si="15"/>
        <v>0</v>
      </c>
      <c r="D28" s="8">
        <f t="shared" si="15"/>
        <v>0</v>
      </c>
      <c r="E28" s="8">
        <f t="shared" si="15"/>
        <v>0</v>
      </c>
      <c r="F28" s="8">
        <f t="shared" si="15"/>
        <v>0</v>
      </c>
      <c r="G28" s="8">
        <f t="shared" si="15"/>
        <v>0</v>
      </c>
      <c r="H28" s="8">
        <f t="shared" si="15"/>
        <v>0</v>
      </c>
      <c r="I28" s="8">
        <f t="shared" si="15"/>
        <v>0</v>
      </c>
      <c r="J28" s="8">
        <f t="shared" si="15"/>
        <v>0</v>
      </c>
      <c r="K28" s="8">
        <f t="shared" si="15"/>
        <v>0</v>
      </c>
      <c r="L28" s="8">
        <f t="shared" si="15"/>
        <v>0</v>
      </c>
      <c r="M28" s="8">
        <f t="shared" si="15"/>
        <v>0</v>
      </c>
      <c r="N28" s="8">
        <f t="shared" si="15"/>
        <v>0</v>
      </c>
      <c r="O28" s="8">
        <f t="shared" si="15"/>
        <v>0</v>
      </c>
      <c r="P28" s="8">
        <f t="shared" si="15"/>
        <v>0</v>
      </c>
      <c r="Q28" s="8">
        <f t="shared" si="15"/>
        <v>0</v>
      </c>
      <c r="R28" s="8">
        <f t="shared" si="15"/>
        <v>0</v>
      </c>
      <c r="S28" s="8">
        <f t="shared" si="15"/>
        <v>0</v>
      </c>
      <c r="T28" s="8">
        <f t="shared" si="15"/>
        <v>0</v>
      </c>
      <c r="U28" s="8">
        <f t="shared" si="15"/>
        <v>0</v>
      </c>
      <c r="V28" s="8">
        <f t="shared" si="15"/>
        <v>0</v>
      </c>
      <c r="W28" s="8">
        <f t="shared" si="15"/>
        <v>0</v>
      </c>
      <c r="X28" s="8">
        <f t="shared" si="15"/>
        <v>0</v>
      </c>
      <c r="Y28" s="8">
        <f t="shared" si="15"/>
        <v>0</v>
      </c>
      <c r="Z28" s="8">
        <f t="shared" ref="Z28:AW28" si="16">SUM(Z25:Z27)</f>
        <v>227675.16906666665</v>
      </c>
      <c r="AA28" s="8">
        <f t="shared" si="16"/>
        <v>227675.16906666665</v>
      </c>
      <c r="AB28" s="8">
        <f t="shared" si="16"/>
        <v>227675.16906666665</v>
      </c>
      <c r="AC28" s="8">
        <f t="shared" si="16"/>
        <v>227675.16906666665</v>
      </c>
      <c r="AD28" s="8">
        <f t="shared" si="16"/>
        <v>227675.16906666665</v>
      </c>
      <c r="AE28" s="8">
        <f t="shared" si="16"/>
        <v>227675.16906666665</v>
      </c>
      <c r="AF28" s="8">
        <f t="shared" si="16"/>
        <v>227675.16906666665</v>
      </c>
      <c r="AG28" s="8">
        <f t="shared" si="16"/>
        <v>227675.16906666665</v>
      </c>
      <c r="AH28" s="8">
        <f t="shared" si="16"/>
        <v>227675.16906666665</v>
      </c>
      <c r="AI28" s="8">
        <f t="shared" si="16"/>
        <v>227675.16906666665</v>
      </c>
      <c r="AJ28" s="8">
        <f t="shared" si="16"/>
        <v>227675.16906666665</v>
      </c>
      <c r="AK28" s="8">
        <f t="shared" si="16"/>
        <v>227675.16906666665</v>
      </c>
      <c r="AL28" s="8">
        <f t="shared" si="16"/>
        <v>437184.76613333332</v>
      </c>
      <c r="AM28" s="8">
        <f t="shared" si="16"/>
        <v>437184.76613333332</v>
      </c>
      <c r="AN28" s="8">
        <f t="shared" si="16"/>
        <v>437184.76613333332</v>
      </c>
      <c r="AO28" s="8">
        <f t="shared" si="16"/>
        <v>437184.76613333332</v>
      </c>
      <c r="AP28" s="8">
        <f t="shared" si="16"/>
        <v>437184.76613333332</v>
      </c>
      <c r="AQ28" s="8">
        <f t="shared" si="16"/>
        <v>437184.76613333332</v>
      </c>
      <c r="AR28" s="8">
        <f t="shared" si="16"/>
        <v>437184.76613333332</v>
      </c>
      <c r="AS28" s="8">
        <f t="shared" si="16"/>
        <v>437184.76613333332</v>
      </c>
      <c r="AT28" s="8">
        <f t="shared" si="16"/>
        <v>437184.76613333332</v>
      </c>
      <c r="AU28" s="8">
        <f t="shared" si="16"/>
        <v>437184.76613333332</v>
      </c>
      <c r="AV28" s="8">
        <f t="shared" si="16"/>
        <v>437184.76613333332</v>
      </c>
      <c r="AW28" s="8">
        <f t="shared" si="16"/>
        <v>437184.76613333332</v>
      </c>
    </row>
    <row r="29" spans="1:53">
      <c r="A29" s="62" t="s">
        <v>35</v>
      </c>
      <c r="B29" s="63">
        <f>'Mains Detail'!D43</f>
        <v>0</v>
      </c>
      <c r="C29" s="63">
        <f>'Mains Detail'!E43</f>
        <v>0</v>
      </c>
      <c r="D29" s="63">
        <f>'Mains Detail'!F43</f>
        <v>0</v>
      </c>
      <c r="E29" s="63">
        <f>'Mains Detail'!G43</f>
        <v>0</v>
      </c>
      <c r="F29" s="63">
        <f>'Mains Detail'!H43</f>
        <v>0</v>
      </c>
      <c r="G29" s="63">
        <f>'Mains Detail'!I43</f>
        <v>0</v>
      </c>
      <c r="H29" s="63">
        <f>'Mains Detail'!J43</f>
        <v>0</v>
      </c>
      <c r="I29" s="63">
        <f>'Mains Detail'!K43</f>
        <v>0</v>
      </c>
      <c r="J29" s="63">
        <f>'Mains Detail'!L43</f>
        <v>0</v>
      </c>
      <c r="K29" s="63">
        <f>'Mains Detail'!M43</f>
        <v>0</v>
      </c>
      <c r="L29" s="63">
        <f>'Mains Detail'!N43</f>
        <v>0</v>
      </c>
      <c r="M29" s="63">
        <f>'Mains Detail'!O43</f>
        <v>0</v>
      </c>
      <c r="N29" s="63">
        <f>'Mains Detail'!P43</f>
        <v>0</v>
      </c>
      <c r="O29" s="63">
        <f>'Mains Detail'!Q43</f>
        <v>0</v>
      </c>
      <c r="P29" s="63">
        <f>'Mains Detail'!R43</f>
        <v>0</v>
      </c>
      <c r="Q29" s="63">
        <f>'Mains Detail'!S43</f>
        <v>0</v>
      </c>
      <c r="R29" s="63">
        <f>'Mains Detail'!T43</f>
        <v>0</v>
      </c>
      <c r="S29" s="63">
        <f>'Mains Detail'!U43</f>
        <v>0</v>
      </c>
      <c r="T29" s="63">
        <f>'Mains Detail'!V43</f>
        <v>0</v>
      </c>
      <c r="U29" s="63">
        <f>'Mains Detail'!W43</f>
        <v>0</v>
      </c>
      <c r="V29" s="63">
        <f>'Mains Detail'!X43</f>
        <v>0</v>
      </c>
      <c r="W29" s="63">
        <f>'Mains Detail'!Y43</f>
        <v>0</v>
      </c>
      <c r="X29" s="63">
        <f>'Mains Detail'!Z43</f>
        <v>0</v>
      </c>
      <c r="Y29" s="63">
        <f>'Mains Detail'!AA43</f>
        <v>0</v>
      </c>
      <c r="Z29" s="63">
        <f>'Mains Detail'!AB43</f>
        <v>0</v>
      </c>
      <c r="AA29" s="63">
        <f>'Mains Detail'!AC43</f>
        <v>0</v>
      </c>
      <c r="AB29" s="63">
        <f>'Mains Detail'!AD43</f>
        <v>0</v>
      </c>
      <c r="AC29" s="63">
        <f>'Mains Detail'!AE43</f>
        <v>0</v>
      </c>
      <c r="AD29" s="63">
        <f>'Mains Detail'!AF43</f>
        <v>0</v>
      </c>
      <c r="AE29" s="63">
        <f>'Mains Detail'!AG43</f>
        <v>0</v>
      </c>
      <c r="AF29" s="63">
        <f>'Mains Detail'!AH43</f>
        <v>0</v>
      </c>
      <c r="AG29" s="63">
        <f>'Mains Detail'!AI43</f>
        <v>0</v>
      </c>
      <c r="AH29" s="63">
        <f>'Mains Detail'!AJ43</f>
        <v>0</v>
      </c>
      <c r="AI29" s="63">
        <f>'Mains Detail'!AK43</f>
        <v>116865.17986666667</v>
      </c>
      <c r="AJ29" s="63">
        <f>'Mains Detail'!AL43</f>
        <v>116865.17986666667</v>
      </c>
      <c r="AK29" s="63">
        <f>'Mains Detail'!AM43</f>
        <v>116865.17986666667</v>
      </c>
      <c r="AL29" s="63">
        <f>'Mains Detail'!AN43</f>
        <v>116865.17986666667</v>
      </c>
      <c r="AM29" s="63">
        <f>'Mains Detail'!AO43</f>
        <v>116865.17986666667</v>
      </c>
      <c r="AN29" s="63">
        <f>'Mains Detail'!AP43</f>
        <v>116865.17986666667</v>
      </c>
      <c r="AO29" s="63">
        <f>'Mains Detail'!AQ43</f>
        <v>116865.17986666667</v>
      </c>
      <c r="AP29" s="63">
        <f>'Mains Detail'!AR43</f>
        <v>116865.17986666667</v>
      </c>
      <c r="AQ29" s="63">
        <f>'Mains Detail'!AS43</f>
        <v>116865.17986666667</v>
      </c>
      <c r="AR29" s="63">
        <f>'Mains Detail'!AT43</f>
        <v>116865.17986666667</v>
      </c>
      <c r="AS29" s="63">
        <f>'Mains Detail'!AU43</f>
        <v>116865.17986666667</v>
      </c>
      <c r="AT29" s="63">
        <f>'Mains Detail'!AV43</f>
        <v>116865.17986666667</v>
      </c>
      <c r="AU29" s="63">
        <f>'Mains Detail'!AW43</f>
        <v>116865.17986666667</v>
      </c>
      <c r="AV29" s="63">
        <f>'Mains Detail'!AX43</f>
        <v>116865.17986666667</v>
      </c>
      <c r="AW29" s="63">
        <f>'Mains Detail'!AY43</f>
        <v>116865.17986666667</v>
      </c>
    </row>
    <row r="30" spans="1:53">
      <c r="A30" t="s">
        <v>110</v>
      </c>
      <c r="B30" s="4">
        <f t="shared" ref="B30:Y30" si="17">B28-B29</f>
        <v>0</v>
      </c>
      <c r="C30" s="4">
        <f t="shared" si="17"/>
        <v>0</v>
      </c>
      <c r="D30" s="4">
        <f t="shared" si="17"/>
        <v>0</v>
      </c>
      <c r="E30" s="4">
        <f t="shared" si="17"/>
        <v>0</v>
      </c>
      <c r="F30" s="4">
        <f t="shared" si="17"/>
        <v>0</v>
      </c>
      <c r="G30" s="4">
        <f t="shared" si="17"/>
        <v>0</v>
      </c>
      <c r="H30" s="4">
        <f t="shared" si="17"/>
        <v>0</v>
      </c>
      <c r="I30" s="4">
        <f t="shared" si="17"/>
        <v>0</v>
      </c>
      <c r="J30" s="4">
        <f t="shared" si="17"/>
        <v>0</v>
      </c>
      <c r="K30" s="4">
        <f t="shared" si="17"/>
        <v>0</v>
      </c>
      <c r="L30" s="4">
        <f t="shared" si="17"/>
        <v>0</v>
      </c>
      <c r="M30" s="4">
        <f t="shared" si="17"/>
        <v>0</v>
      </c>
      <c r="N30" s="4">
        <f t="shared" si="17"/>
        <v>0</v>
      </c>
      <c r="O30" s="4">
        <f t="shared" si="17"/>
        <v>0</v>
      </c>
      <c r="P30" s="4">
        <f t="shared" si="17"/>
        <v>0</v>
      </c>
      <c r="Q30" s="4">
        <f t="shared" si="17"/>
        <v>0</v>
      </c>
      <c r="R30" s="4">
        <f t="shared" si="17"/>
        <v>0</v>
      </c>
      <c r="S30" s="4">
        <f t="shared" si="17"/>
        <v>0</v>
      </c>
      <c r="T30" s="4">
        <f t="shared" si="17"/>
        <v>0</v>
      </c>
      <c r="U30" s="4">
        <f t="shared" si="17"/>
        <v>0</v>
      </c>
      <c r="V30" s="4">
        <f t="shared" si="17"/>
        <v>0</v>
      </c>
      <c r="W30" s="4">
        <f t="shared" si="17"/>
        <v>0</v>
      </c>
      <c r="X30" s="4">
        <f t="shared" si="17"/>
        <v>0</v>
      </c>
      <c r="Y30" s="4">
        <f t="shared" si="17"/>
        <v>0</v>
      </c>
      <c r="Z30" s="4">
        <f t="shared" ref="Z30:AW30" si="18">Z28-Z29</f>
        <v>227675.16906666665</v>
      </c>
      <c r="AA30" s="4">
        <f t="shared" si="18"/>
        <v>227675.16906666665</v>
      </c>
      <c r="AB30" s="4">
        <f t="shared" si="18"/>
        <v>227675.16906666665</v>
      </c>
      <c r="AC30" s="4">
        <f t="shared" si="18"/>
        <v>227675.16906666665</v>
      </c>
      <c r="AD30" s="4">
        <f t="shared" si="18"/>
        <v>227675.16906666665</v>
      </c>
      <c r="AE30" s="4">
        <f t="shared" si="18"/>
        <v>227675.16906666665</v>
      </c>
      <c r="AF30" s="4">
        <f t="shared" si="18"/>
        <v>227675.16906666665</v>
      </c>
      <c r="AG30" s="4">
        <f t="shared" si="18"/>
        <v>227675.16906666665</v>
      </c>
      <c r="AH30" s="4">
        <f t="shared" si="18"/>
        <v>227675.16906666665</v>
      </c>
      <c r="AI30" s="4">
        <f t="shared" si="18"/>
        <v>110809.98919999998</v>
      </c>
      <c r="AJ30" s="4">
        <f t="shared" si="18"/>
        <v>110809.98919999998</v>
      </c>
      <c r="AK30" s="4">
        <f t="shared" si="18"/>
        <v>110809.98919999998</v>
      </c>
      <c r="AL30" s="4">
        <f t="shared" si="18"/>
        <v>320319.58626666665</v>
      </c>
      <c r="AM30" s="4">
        <f t="shared" si="18"/>
        <v>320319.58626666665</v>
      </c>
      <c r="AN30" s="4">
        <f t="shared" si="18"/>
        <v>320319.58626666665</v>
      </c>
      <c r="AO30" s="4">
        <f t="shared" si="18"/>
        <v>320319.58626666665</v>
      </c>
      <c r="AP30" s="4">
        <f t="shared" si="18"/>
        <v>320319.58626666665</v>
      </c>
      <c r="AQ30" s="4">
        <f t="shared" si="18"/>
        <v>320319.58626666665</v>
      </c>
      <c r="AR30" s="4">
        <f t="shared" si="18"/>
        <v>320319.58626666665</v>
      </c>
      <c r="AS30" s="4">
        <f t="shared" si="18"/>
        <v>320319.58626666665</v>
      </c>
      <c r="AT30" s="4">
        <f t="shared" si="18"/>
        <v>320319.58626666665</v>
      </c>
      <c r="AU30" s="4">
        <f t="shared" si="18"/>
        <v>320319.58626666665</v>
      </c>
      <c r="AV30" s="4">
        <f t="shared" si="18"/>
        <v>320319.58626666665</v>
      </c>
      <c r="AW30" s="4">
        <f t="shared" si="18"/>
        <v>320319.58626666665</v>
      </c>
    </row>
    <row r="31" spans="1:53">
      <c r="A31" t="s">
        <v>111</v>
      </c>
      <c r="B31" s="4">
        <v>0.2472</v>
      </c>
      <c r="C31" s="4">
        <v>0.2472</v>
      </c>
      <c r="D31" s="4">
        <v>0.2472</v>
      </c>
      <c r="E31" s="4">
        <v>0.2472</v>
      </c>
      <c r="F31" s="4">
        <v>0.2472</v>
      </c>
      <c r="G31" s="4">
        <v>0.2472</v>
      </c>
      <c r="H31" s="4">
        <v>0.2472</v>
      </c>
      <c r="I31" s="4">
        <v>0.2472</v>
      </c>
      <c r="J31" s="4">
        <v>0.2472</v>
      </c>
      <c r="K31" s="4">
        <v>0.2472</v>
      </c>
      <c r="L31" s="4">
        <v>0.2472</v>
      </c>
      <c r="M31" s="4">
        <v>0.2472</v>
      </c>
      <c r="N31" s="4">
        <v>0.2472</v>
      </c>
      <c r="O31" s="4">
        <v>0.2472</v>
      </c>
      <c r="P31" s="4">
        <v>0.2472</v>
      </c>
      <c r="Q31" s="4">
        <v>0.2472</v>
      </c>
      <c r="R31" s="4">
        <v>0.2472</v>
      </c>
      <c r="S31" s="4">
        <v>0.2472</v>
      </c>
      <c r="T31" s="4">
        <v>0.2472</v>
      </c>
      <c r="U31" s="4">
        <v>0.2472</v>
      </c>
      <c r="V31" s="4">
        <v>0.2472</v>
      </c>
      <c r="W31" s="4">
        <v>0.2472</v>
      </c>
      <c r="X31" s="4">
        <v>0.2472</v>
      </c>
      <c r="Y31" s="4">
        <v>0.2472</v>
      </c>
      <c r="Z31" s="4">
        <v>0.2472</v>
      </c>
      <c r="AA31" s="4">
        <v>0.2472</v>
      </c>
      <c r="AB31" s="4">
        <v>0.2472</v>
      </c>
      <c r="AC31" s="4">
        <v>0.2472</v>
      </c>
      <c r="AD31" s="4">
        <v>0.2472</v>
      </c>
      <c r="AE31" s="4">
        <v>0.2472</v>
      </c>
      <c r="AF31" s="4">
        <v>0.2472</v>
      </c>
      <c r="AG31" s="4">
        <v>0.2472</v>
      </c>
      <c r="AH31" s="4">
        <v>0.2472</v>
      </c>
      <c r="AI31" s="4">
        <v>0.2472</v>
      </c>
      <c r="AJ31" s="4">
        <v>0.2472</v>
      </c>
      <c r="AK31" s="4">
        <v>0.2472</v>
      </c>
      <c r="AL31" s="4">
        <v>0.2472</v>
      </c>
      <c r="AM31" s="4">
        <v>0.2472</v>
      </c>
      <c r="AN31" s="4">
        <v>0.2472</v>
      </c>
      <c r="AO31" s="4">
        <v>0.2472</v>
      </c>
      <c r="AP31" s="4">
        <v>0.2472</v>
      </c>
      <c r="AQ31" s="4">
        <v>0.2472</v>
      </c>
      <c r="AR31" s="4">
        <v>0.2472</v>
      </c>
      <c r="AS31" s="4">
        <v>0.2472</v>
      </c>
      <c r="AT31" s="4">
        <v>0.2472</v>
      </c>
      <c r="AU31" s="4">
        <v>0.2472</v>
      </c>
      <c r="AV31" s="4">
        <v>0.2472</v>
      </c>
      <c r="AW31" s="4">
        <v>0.2472</v>
      </c>
    </row>
    <row r="32" spans="1:53">
      <c r="A32" s="45" t="s">
        <v>150</v>
      </c>
      <c r="B32" s="4">
        <f t="shared" ref="B32:Y32" si="19">B30*B31</f>
        <v>0</v>
      </c>
      <c r="C32" s="4">
        <f t="shared" si="19"/>
        <v>0</v>
      </c>
      <c r="D32" s="4">
        <f t="shared" si="19"/>
        <v>0</v>
      </c>
      <c r="E32" s="4">
        <f t="shared" si="19"/>
        <v>0</v>
      </c>
      <c r="F32" s="4">
        <f t="shared" si="19"/>
        <v>0</v>
      </c>
      <c r="G32" s="4">
        <f t="shared" si="19"/>
        <v>0</v>
      </c>
      <c r="H32" s="4">
        <f t="shared" si="19"/>
        <v>0</v>
      </c>
      <c r="I32" s="4">
        <f t="shared" si="19"/>
        <v>0</v>
      </c>
      <c r="J32" s="4">
        <f t="shared" si="19"/>
        <v>0</v>
      </c>
      <c r="K32" s="4">
        <f t="shared" si="19"/>
        <v>0</v>
      </c>
      <c r="L32" s="4">
        <f t="shared" si="19"/>
        <v>0</v>
      </c>
      <c r="M32" s="4">
        <f t="shared" si="19"/>
        <v>0</v>
      </c>
      <c r="N32" s="4">
        <f t="shared" si="19"/>
        <v>0</v>
      </c>
      <c r="O32" s="4">
        <f t="shared" si="19"/>
        <v>0</v>
      </c>
      <c r="P32" s="4">
        <f t="shared" si="19"/>
        <v>0</v>
      </c>
      <c r="Q32" s="4">
        <f t="shared" si="19"/>
        <v>0</v>
      </c>
      <c r="R32" s="4">
        <f t="shared" si="19"/>
        <v>0</v>
      </c>
      <c r="S32" s="4">
        <f t="shared" si="19"/>
        <v>0</v>
      </c>
      <c r="T32" s="4">
        <f t="shared" si="19"/>
        <v>0</v>
      </c>
      <c r="U32" s="4">
        <f t="shared" si="19"/>
        <v>0</v>
      </c>
      <c r="V32" s="4">
        <f t="shared" si="19"/>
        <v>0</v>
      </c>
      <c r="W32" s="4">
        <f t="shared" si="19"/>
        <v>0</v>
      </c>
      <c r="X32" s="4">
        <f t="shared" si="19"/>
        <v>0</v>
      </c>
      <c r="Y32" s="4">
        <f t="shared" si="19"/>
        <v>0</v>
      </c>
      <c r="Z32" s="4">
        <f t="shared" ref="Z32:AW32" si="20">Z30*Z31</f>
        <v>56281.301793279999</v>
      </c>
      <c r="AA32" s="4">
        <f t="shared" si="20"/>
        <v>56281.301793279999</v>
      </c>
      <c r="AB32" s="4">
        <f t="shared" si="20"/>
        <v>56281.301793279999</v>
      </c>
      <c r="AC32" s="4">
        <f t="shared" si="20"/>
        <v>56281.301793279999</v>
      </c>
      <c r="AD32" s="4">
        <f t="shared" si="20"/>
        <v>56281.301793279999</v>
      </c>
      <c r="AE32" s="4">
        <f t="shared" si="20"/>
        <v>56281.301793279999</v>
      </c>
      <c r="AF32" s="4">
        <f t="shared" si="20"/>
        <v>56281.301793279999</v>
      </c>
      <c r="AG32" s="4">
        <f t="shared" si="20"/>
        <v>56281.301793279999</v>
      </c>
      <c r="AH32" s="4">
        <f t="shared" si="20"/>
        <v>56281.301793279999</v>
      </c>
      <c r="AI32" s="4">
        <f t="shared" si="20"/>
        <v>27392.229330239996</v>
      </c>
      <c r="AJ32" s="4">
        <f t="shared" si="20"/>
        <v>27392.229330239996</v>
      </c>
      <c r="AK32" s="4">
        <f t="shared" si="20"/>
        <v>27392.229330239996</v>
      </c>
      <c r="AL32" s="4">
        <f t="shared" si="20"/>
        <v>79183.001725120004</v>
      </c>
      <c r="AM32" s="4">
        <f t="shared" si="20"/>
        <v>79183.001725120004</v>
      </c>
      <c r="AN32" s="4">
        <f t="shared" si="20"/>
        <v>79183.001725120004</v>
      </c>
      <c r="AO32" s="4">
        <f t="shared" si="20"/>
        <v>79183.001725120004</v>
      </c>
      <c r="AP32" s="4">
        <f t="shared" si="20"/>
        <v>79183.001725120004</v>
      </c>
      <c r="AQ32" s="4">
        <f t="shared" si="20"/>
        <v>79183.001725120004</v>
      </c>
      <c r="AR32" s="4">
        <f t="shared" si="20"/>
        <v>79183.001725120004</v>
      </c>
      <c r="AS32" s="4">
        <f t="shared" si="20"/>
        <v>79183.001725120004</v>
      </c>
      <c r="AT32" s="4">
        <f t="shared" si="20"/>
        <v>79183.001725120004</v>
      </c>
      <c r="AU32" s="4">
        <f t="shared" si="20"/>
        <v>79183.001725120004</v>
      </c>
      <c r="AV32" s="4">
        <f t="shared" si="20"/>
        <v>79183.001725120004</v>
      </c>
      <c r="AW32" s="4">
        <f t="shared" si="20"/>
        <v>79183.001725120004</v>
      </c>
    </row>
    <row r="33" spans="1:51">
      <c r="J33" s="51"/>
      <c r="K33" s="6"/>
      <c r="L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51" t="s">
        <v>173</v>
      </c>
      <c r="AL33" s="6">
        <f t="shared" ref="AL33:AW33" si="21">DAY(N24)</f>
        <v>31</v>
      </c>
      <c r="AM33" s="6">
        <f t="shared" si="21"/>
        <v>28</v>
      </c>
      <c r="AN33" s="6">
        <f t="shared" si="21"/>
        <v>31</v>
      </c>
      <c r="AO33" s="6">
        <f t="shared" si="21"/>
        <v>30</v>
      </c>
      <c r="AP33" s="6">
        <f t="shared" si="21"/>
        <v>31</v>
      </c>
      <c r="AQ33" s="6">
        <f t="shared" si="21"/>
        <v>30</v>
      </c>
      <c r="AR33" s="6">
        <f t="shared" si="21"/>
        <v>31</v>
      </c>
      <c r="AS33" s="6">
        <f t="shared" si="21"/>
        <v>31</v>
      </c>
      <c r="AT33" s="6">
        <f t="shared" si="21"/>
        <v>30</v>
      </c>
      <c r="AU33" s="6">
        <f t="shared" si="21"/>
        <v>31</v>
      </c>
      <c r="AV33" s="6">
        <f t="shared" si="21"/>
        <v>30</v>
      </c>
      <c r="AW33" s="6">
        <f t="shared" si="21"/>
        <v>31</v>
      </c>
      <c r="AX33" s="6"/>
      <c r="AY33" s="6"/>
    </row>
    <row r="34" spans="1:51">
      <c r="L34" s="67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7" t="s">
        <v>174</v>
      </c>
      <c r="AL34" s="68">
        <f>(SUM($AL$33:$AW$33)-SUM($AL$33:AL33))/SUM($AL$33:$AW$33)</f>
        <v>0.91506849315068495</v>
      </c>
      <c r="AM34" s="68">
        <f>(SUM($AL$33:$AW$33)-SUM($AL$33:AM33))/SUM($AL$33:$AW$33)</f>
        <v>0.83835616438356164</v>
      </c>
      <c r="AN34" s="68">
        <f>(SUM($AL$33:$AW$33)-SUM($AL$33:AN33))/SUM($AL$33:$AW$33)</f>
        <v>0.75342465753424659</v>
      </c>
      <c r="AO34" s="68">
        <f>(SUM($AL$33:$AW$33)-SUM($AL$33:AO33))/SUM($AL$33:$AW$33)</f>
        <v>0.67123287671232879</v>
      </c>
      <c r="AP34" s="68">
        <f>(SUM($AL$33:$AW$33)-SUM($AL$33:AP33))/SUM($AL$33:$AW$33)</f>
        <v>0.58630136986301373</v>
      </c>
      <c r="AQ34" s="68">
        <f>(SUM($AL$33:$AW$33)-SUM($AL$33:AQ33))/SUM($AL$33:$AW$33)</f>
        <v>0.50410958904109593</v>
      </c>
      <c r="AR34" s="68">
        <f>(SUM($AL$33:$AW$33)-SUM($AL$33:AR33))/SUM($AL$33:$AW$33)</f>
        <v>0.41917808219178082</v>
      </c>
      <c r="AS34" s="68">
        <f>(SUM($AL$33:$AW$33)-SUM($AL$33:AS33))/SUM($AL$33:$AW$33)</f>
        <v>0.33424657534246577</v>
      </c>
      <c r="AT34" s="68">
        <f>(SUM($AL$33:$AW$33)-SUM($AL$33:AT33))/SUM($AL$33:$AW$33)</f>
        <v>0.25205479452054796</v>
      </c>
      <c r="AU34" s="68">
        <f>(SUM($AL$33:$AW$33)-SUM($AL$33:AU33))/SUM($AL$33:$AW$33)</f>
        <v>0.16712328767123288</v>
      </c>
      <c r="AV34" s="68">
        <f>(SUM($AL$33:$AW$33)-SUM($AL$33:AV33))/SUM($AL$33:$AW$33)</f>
        <v>8.4931506849315067E-2</v>
      </c>
      <c r="AW34" s="68">
        <f>(SUM($AL$33:$AW$33)-SUM($AL$33:AW33))/SUM($AL$33:$AW$33)</f>
        <v>0</v>
      </c>
    </row>
    <row r="35" spans="1:51">
      <c r="A35" s="45" t="s">
        <v>151</v>
      </c>
      <c r="K35" s="4"/>
      <c r="L35" s="4"/>
      <c r="N35" s="4">
        <f t="shared" ref="N35:Y35" si="22">N32*AL34</f>
        <v>0</v>
      </c>
      <c r="O35" s="4">
        <f t="shared" si="22"/>
        <v>0</v>
      </c>
      <c r="P35" s="4">
        <f t="shared" si="22"/>
        <v>0</v>
      </c>
      <c r="Q35" s="4">
        <f t="shared" si="22"/>
        <v>0</v>
      </c>
      <c r="R35" s="4">
        <f t="shared" si="22"/>
        <v>0</v>
      </c>
      <c r="S35" s="4">
        <f t="shared" si="22"/>
        <v>0</v>
      </c>
      <c r="T35" s="4">
        <f t="shared" si="22"/>
        <v>0</v>
      </c>
      <c r="U35" s="4">
        <f t="shared" si="22"/>
        <v>0</v>
      </c>
      <c r="V35" s="4">
        <f t="shared" si="22"/>
        <v>0</v>
      </c>
      <c r="W35" s="4">
        <f t="shared" si="22"/>
        <v>0</v>
      </c>
      <c r="X35" s="4">
        <f t="shared" si="22"/>
        <v>0</v>
      </c>
      <c r="Y35" s="4">
        <f t="shared" si="22"/>
        <v>0</v>
      </c>
      <c r="Z35" s="4">
        <f t="shared" ref="Z35:AW35" si="23">Z32*Z34</f>
        <v>0</v>
      </c>
      <c r="AA35" s="4">
        <f t="shared" si="23"/>
        <v>0</v>
      </c>
      <c r="AB35" s="4">
        <f t="shared" si="23"/>
        <v>0</v>
      </c>
      <c r="AC35" s="4">
        <f t="shared" si="23"/>
        <v>0</v>
      </c>
      <c r="AD35" s="4">
        <f t="shared" si="23"/>
        <v>0</v>
      </c>
      <c r="AE35" s="4">
        <f t="shared" si="23"/>
        <v>0</v>
      </c>
      <c r="AF35" s="4">
        <f t="shared" si="23"/>
        <v>0</v>
      </c>
      <c r="AG35" s="4">
        <f t="shared" si="23"/>
        <v>0</v>
      </c>
      <c r="AH35" s="4">
        <f t="shared" si="23"/>
        <v>0</v>
      </c>
      <c r="AI35" s="4">
        <f t="shared" si="23"/>
        <v>0</v>
      </c>
      <c r="AJ35" s="4">
        <f t="shared" si="23"/>
        <v>0</v>
      </c>
      <c r="AK35" s="4"/>
      <c r="AL35" s="4">
        <f t="shared" si="23"/>
        <v>72457.870071753656</v>
      </c>
      <c r="AM35" s="4">
        <f t="shared" si="23"/>
        <v>66383.557610648553</v>
      </c>
      <c r="AN35" s="4">
        <f t="shared" si="23"/>
        <v>59658.425957282197</v>
      </c>
      <c r="AO35" s="4">
        <f t="shared" si="23"/>
        <v>53150.234034669593</v>
      </c>
      <c r="AP35" s="4">
        <f t="shared" si="23"/>
        <v>46425.102381303237</v>
      </c>
      <c r="AQ35" s="4">
        <f t="shared" si="23"/>
        <v>39916.910458690632</v>
      </c>
      <c r="AR35" s="4">
        <f t="shared" si="23"/>
        <v>33191.778805324277</v>
      </c>
      <c r="AS35" s="4">
        <f t="shared" si="23"/>
        <v>26466.647151957921</v>
      </c>
      <c r="AT35" s="4">
        <f t="shared" si="23"/>
        <v>19958.455229345316</v>
      </c>
      <c r="AU35" s="4">
        <f t="shared" si="23"/>
        <v>13233.32357597896</v>
      </c>
      <c r="AV35" s="4">
        <f t="shared" si="23"/>
        <v>6725.1316533663567</v>
      </c>
      <c r="AW35" s="4">
        <f t="shared" si="23"/>
        <v>0</v>
      </c>
    </row>
    <row r="36" spans="1:51">
      <c r="A36" s="45" t="s">
        <v>152</v>
      </c>
      <c r="B36" s="4">
        <f>B32</f>
        <v>0</v>
      </c>
      <c r="C36" s="4">
        <f t="shared" ref="C36:J36" si="24">B36+C32</f>
        <v>0</v>
      </c>
      <c r="D36" s="4">
        <f t="shared" si="24"/>
        <v>0</v>
      </c>
      <c r="E36" s="4">
        <f t="shared" si="24"/>
        <v>0</v>
      </c>
      <c r="F36" s="4">
        <f t="shared" si="24"/>
        <v>0</v>
      </c>
      <c r="G36" s="4">
        <f t="shared" si="24"/>
        <v>0</v>
      </c>
      <c r="H36" s="4">
        <f t="shared" si="24"/>
        <v>0</v>
      </c>
      <c r="I36" s="4">
        <f t="shared" si="24"/>
        <v>0</v>
      </c>
      <c r="J36" s="4">
        <f t="shared" si="24"/>
        <v>0</v>
      </c>
      <c r="K36" s="4">
        <f t="shared" ref="K36" si="25">J36+K32</f>
        <v>0</v>
      </c>
      <c r="L36" s="4">
        <f>K36+L32</f>
        <v>0</v>
      </c>
      <c r="M36" s="4">
        <f t="shared" ref="M36" si="26">L36+M32</f>
        <v>0</v>
      </c>
      <c r="N36" s="4">
        <f>M36+N35</f>
        <v>0</v>
      </c>
      <c r="O36" s="4">
        <f t="shared" ref="O36:Y36" si="27">N36+O35</f>
        <v>0</v>
      </c>
      <c r="P36" s="4">
        <f t="shared" si="27"/>
        <v>0</v>
      </c>
      <c r="Q36" s="4">
        <f t="shared" si="27"/>
        <v>0</v>
      </c>
      <c r="R36" s="4">
        <f t="shared" si="27"/>
        <v>0</v>
      </c>
      <c r="S36" s="4">
        <f t="shared" si="27"/>
        <v>0</v>
      </c>
      <c r="T36" s="4">
        <f t="shared" si="27"/>
        <v>0</v>
      </c>
      <c r="U36" s="4">
        <f t="shared" si="27"/>
        <v>0</v>
      </c>
      <c r="V36" s="4">
        <f t="shared" si="27"/>
        <v>0</v>
      </c>
      <c r="W36" s="4">
        <f t="shared" si="27"/>
        <v>0</v>
      </c>
      <c r="X36" s="4">
        <f t="shared" si="27"/>
        <v>0</v>
      </c>
      <c r="Y36" s="4">
        <f t="shared" si="27"/>
        <v>0</v>
      </c>
      <c r="Z36" s="4">
        <f>Z32</f>
        <v>56281.301793279999</v>
      </c>
      <c r="AA36" s="4">
        <f>Z36+AA32</f>
        <v>112562.60358656</v>
      </c>
      <c r="AB36" s="4">
        <f t="shared" ref="AB36:AK36" si="28">AA36+AB32</f>
        <v>168843.90537984</v>
      </c>
      <c r="AC36" s="4">
        <f t="shared" si="28"/>
        <v>225125.20717312</v>
      </c>
      <c r="AD36" s="4">
        <f t="shared" si="28"/>
        <v>281406.5089664</v>
      </c>
      <c r="AE36" s="4">
        <f t="shared" si="28"/>
        <v>337687.81075968</v>
      </c>
      <c r="AF36" s="4">
        <f t="shared" si="28"/>
        <v>393969.11255296</v>
      </c>
      <c r="AG36" s="4">
        <f t="shared" si="28"/>
        <v>450250.41434624</v>
      </c>
      <c r="AH36" s="4">
        <f t="shared" si="28"/>
        <v>506531.71613951999</v>
      </c>
      <c r="AI36" s="4">
        <f t="shared" si="28"/>
        <v>533923.94546975999</v>
      </c>
      <c r="AJ36" s="4">
        <f t="shared" si="28"/>
        <v>561316.17480000004</v>
      </c>
      <c r="AK36" s="4">
        <f t="shared" si="28"/>
        <v>588708.40413024009</v>
      </c>
      <c r="AL36" s="4">
        <f t="shared" ref="AL36" si="29">AK36+AL35</f>
        <v>661166.27420199371</v>
      </c>
      <c r="AM36" s="4">
        <f t="shared" ref="AM36" si="30">AL36+AM35</f>
        <v>727549.83181264228</v>
      </c>
      <c r="AN36" s="4">
        <f t="shared" ref="AN36" si="31">AM36+AN35</f>
        <v>787208.25776992447</v>
      </c>
      <c r="AO36" s="4">
        <f t="shared" ref="AO36" si="32">AN36+AO35</f>
        <v>840358.49180459406</v>
      </c>
      <c r="AP36" s="4">
        <f t="shared" ref="AP36" si="33">AO36+AP35</f>
        <v>886783.59418589727</v>
      </c>
      <c r="AQ36" s="4">
        <f t="shared" ref="AQ36" si="34">AP36+AQ35</f>
        <v>926700.50464458787</v>
      </c>
      <c r="AR36" s="4">
        <f t="shared" ref="AR36" si="35">AQ36+AR35</f>
        <v>959892.28344991209</v>
      </c>
      <c r="AS36" s="4">
        <f t="shared" ref="AS36" si="36">AR36+AS35</f>
        <v>986358.93060187006</v>
      </c>
      <c r="AT36" s="4">
        <f t="shared" ref="AT36" si="37">AS36+AT35</f>
        <v>1006317.3858312154</v>
      </c>
      <c r="AU36" s="4">
        <f t="shared" ref="AU36" si="38">AT36+AU35</f>
        <v>1019550.7094071944</v>
      </c>
      <c r="AV36" s="4">
        <f t="shared" ref="AV36" si="39">AU36+AV35</f>
        <v>1026275.8410605608</v>
      </c>
      <c r="AW36" s="4">
        <f t="shared" ref="AW36" si="40">AV36+AW35</f>
        <v>1026275.8410605608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55"/>
  <sheetViews>
    <sheetView topLeftCell="C1" zoomScale="115" zoomScaleNormal="115" zoomScaleSheetLayoutView="70" workbookViewId="0">
      <pane xSplit="1" ySplit="2" topLeftCell="AB3" activePane="bottomRight" state="frozen"/>
      <selection activeCell="C1" sqref="C1"/>
      <selection pane="topRight" activeCell="D1" sqref="D1"/>
      <selection pane="bottomLeft" activeCell="C3" sqref="C3"/>
      <selection pane="bottomRight" activeCell="AK32" sqref="AK32"/>
    </sheetView>
  </sheetViews>
  <sheetFormatPr defaultRowHeight="12.75"/>
  <cols>
    <col min="1" max="1" width="6.85546875" bestFit="1" customWidth="1"/>
    <col min="2" max="2" width="11" customWidth="1"/>
    <col min="3" max="3" width="47.5703125" bestFit="1" customWidth="1"/>
    <col min="4" max="11" width="12.28515625" customWidth="1"/>
    <col min="12" max="12" width="13.28515625" customWidth="1"/>
    <col min="13" max="13" width="12.7109375" customWidth="1"/>
    <col min="14" max="14" width="13.85546875" customWidth="1"/>
    <col min="15" max="15" width="12.7109375" customWidth="1"/>
    <col min="16" max="23" width="11.7109375" customWidth="1"/>
    <col min="24" max="24" width="13.28515625" customWidth="1"/>
    <col min="25" max="25" width="11.7109375" customWidth="1"/>
    <col min="26" max="27" width="12.7109375" customWidth="1"/>
    <col min="28" max="28" width="10.42578125" bestFit="1" customWidth="1"/>
    <col min="29" max="29" width="11.28515625" bestFit="1" customWidth="1"/>
    <col min="30" max="31" width="10.28515625" bestFit="1" customWidth="1"/>
    <col min="32" max="35" width="11.28515625" bestFit="1" customWidth="1"/>
    <col min="36" max="36" width="13.28515625" bestFit="1" customWidth="1"/>
    <col min="37" max="37" width="11.7109375" bestFit="1" customWidth="1"/>
    <col min="38" max="39" width="12.7109375" bestFit="1" customWidth="1"/>
    <col min="40" max="47" width="11.28515625" bestFit="1" customWidth="1"/>
    <col min="48" max="48" width="13.28515625" bestFit="1" customWidth="1"/>
    <col min="49" max="49" width="11.28515625" bestFit="1" customWidth="1"/>
    <col min="50" max="51" width="12.7109375" bestFit="1" customWidth="1"/>
  </cols>
  <sheetData>
    <row r="1" spans="1:51">
      <c r="D1" s="50" t="s">
        <v>98</v>
      </c>
      <c r="E1" s="50" t="s">
        <v>99</v>
      </c>
      <c r="F1" s="50" t="s">
        <v>100</v>
      </c>
      <c r="G1" s="50" t="s">
        <v>101</v>
      </c>
      <c r="H1" s="50" t="s">
        <v>102</v>
      </c>
      <c r="I1" s="50" t="s">
        <v>103</v>
      </c>
      <c r="J1" s="50" t="s">
        <v>104</v>
      </c>
      <c r="K1" s="50" t="s">
        <v>105</v>
      </c>
      <c r="L1" s="50" t="s">
        <v>106</v>
      </c>
      <c r="M1" s="50" t="s">
        <v>107</v>
      </c>
      <c r="N1" s="50" t="s">
        <v>108</v>
      </c>
      <c r="O1" s="50" t="s">
        <v>158</v>
      </c>
      <c r="P1" s="50" t="s">
        <v>159</v>
      </c>
      <c r="Q1" s="50" t="s">
        <v>160</v>
      </c>
      <c r="R1" s="50" t="s">
        <v>161</v>
      </c>
      <c r="S1" s="50" t="s">
        <v>162</v>
      </c>
      <c r="T1" s="50" t="s">
        <v>163</v>
      </c>
      <c r="U1" s="50" t="s">
        <v>164</v>
      </c>
      <c r="V1" s="50" t="s">
        <v>165</v>
      </c>
      <c r="W1" s="50" t="s">
        <v>166</v>
      </c>
      <c r="X1" s="50" t="s">
        <v>167</v>
      </c>
      <c r="Y1" s="50" t="s">
        <v>169</v>
      </c>
      <c r="Z1" s="50" t="s">
        <v>170</v>
      </c>
      <c r="AA1" s="50" t="s">
        <v>172</v>
      </c>
      <c r="AB1" s="50" t="s">
        <v>177</v>
      </c>
      <c r="AC1" s="50" t="s">
        <v>178</v>
      </c>
      <c r="AD1" s="50" t="s">
        <v>179</v>
      </c>
      <c r="AE1" s="50" t="s">
        <v>180</v>
      </c>
      <c r="AF1" s="50" t="s">
        <v>181</v>
      </c>
      <c r="AG1" s="50" t="s">
        <v>182</v>
      </c>
      <c r="AH1" s="50" t="s">
        <v>183</v>
      </c>
      <c r="AI1" s="50" t="s">
        <v>184</v>
      </c>
      <c r="AJ1" s="50" t="s">
        <v>185</v>
      </c>
      <c r="AK1" s="50" t="s">
        <v>186</v>
      </c>
      <c r="AL1" s="50" t="s">
        <v>187</v>
      </c>
      <c r="AM1" s="50" t="s">
        <v>188</v>
      </c>
      <c r="AN1" s="50" t="s">
        <v>189</v>
      </c>
      <c r="AO1" s="50" t="s">
        <v>190</v>
      </c>
      <c r="AP1" s="50" t="s">
        <v>191</v>
      </c>
      <c r="AQ1" s="50" t="s">
        <v>192</v>
      </c>
      <c r="AR1" s="50" t="s">
        <v>193</v>
      </c>
      <c r="AS1" s="50" t="s">
        <v>194</v>
      </c>
      <c r="AT1" s="50" t="s">
        <v>195</v>
      </c>
      <c r="AU1" s="50" t="s">
        <v>196</v>
      </c>
      <c r="AV1" s="50" t="s">
        <v>197</v>
      </c>
      <c r="AW1" s="50" t="s">
        <v>198</v>
      </c>
      <c r="AX1" s="50" t="s">
        <v>199</v>
      </c>
      <c r="AY1" s="50" t="s">
        <v>200</v>
      </c>
    </row>
    <row r="2" spans="1:51">
      <c r="D2" s="9">
        <v>44592</v>
      </c>
      <c r="E2" s="9">
        <f t="shared" ref="E2" si="0">EOMONTH(D2,1)</f>
        <v>44620</v>
      </c>
      <c r="F2" s="9">
        <f t="shared" ref="F2" si="1">EOMONTH(E2,1)</f>
        <v>44651</v>
      </c>
      <c r="G2" s="9">
        <f t="shared" ref="G2" si="2">EOMONTH(F2,1)</f>
        <v>44681</v>
      </c>
      <c r="H2" s="9">
        <f t="shared" ref="H2" si="3">EOMONTH(G2,1)</f>
        <v>44712</v>
      </c>
      <c r="I2" s="9">
        <f t="shared" ref="I2" si="4">EOMONTH(H2,1)</f>
        <v>44742</v>
      </c>
      <c r="J2" s="9">
        <f t="shared" ref="J2" si="5">EOMONTH(I2,1)</f>
        <v>44773</v>
      </c>
      <c r="K2" s="9">
        <f t="shared" ref="K2" si="6">EOMONTH(J2,1)</f>
        <v>44804</v>
      </c>
      <c r="L2" s="9">
        <f t="shared" ref="L2" si="7">EOMONTH(K2,1)</f>
        <v>44834</v>
      </c>
      <c r="M2" s="9">
        <f t="shared" ref="M2" si="8">EOMONTH(L2,1)</f>
        <v>44865</v>
      </c>
      <c r="N2" s="9">
        <f t="shared" ref="N2:O2" si="9">EOMONTH(M2,1)</f>
        <v>44895</v>
      </c>
      <c r="O2" s="9">
        <f t="shared" si="9"/>
        <v>44926</v>
      </c>
      <c r="P2" s="9">
        <f t="shared" ref="P2" si="10">EOMONTH(O2,1)</f>
        <v>44957</v>
      </c>
      <c r="Q2" s="9">
        <f t="shared" ref="Q2" si="11">EOMONTH(P2,1)</f>
        <v>44985</v>
      </c>
      <c r="R2" s="9">
        <f t="shared" ref="R2" si="12">EOMONTH(Q2,1)</f>
        <v>45016</v>
      </c>
      <c r="S2" s="9">
        <f t="shared" ref="S2" si="13">EOMONTH(R2,1)</f>
        <v>45046</v>
      </c>
      <c r="T2" s="9">
        <f t="shared" ref="T2" si="14">EOMONTH(S2,1)</f>
        <v>45077</v>
      </c>
      <c r="U2" s="9">
        <f t="shared" ref="U2" si="15">EOMONTH(T2,1)</f>
        <v>45107</v>
      </c>
      <c r="V2" s="9">
        <f t="shared" ref="V2" si="16">EOMONTH(U2,1)</f>
        <v>45138</v>
      </c>
      <c r="W2" s="9">
        <f t="shared" ref="W2" si="17">EOMONTH(V2,1)</f>
        <v>45169</v>
      </c>
      <c r="X2" s="9">
        <f t="shared" ref="X2" si="18">EOMONTH(W2,1)</f>
        <v>45199</v>
      </c>
      <c r="Y2" s="9">
        <f t="shared" ref="Y2:AA2" si="19">EOMONTH(X2,1)</f>
        <v>45230</v>
      </c>
      <c r="Z2" s="9">
        <f t="shared" ref="Z2" si="20">EOMONTH(Y2,1)</f>
        <v>45260</v>
      </c>
      <c r="AA2" s="9">
        <f t="shared" si="19"/>
        <v>45291</v>
      </c>
      <c r="AB2" s="9">
        <f t="shared" ref="AB2" si="21">EOMONTH(AA2,1)</f>
        <v>45322</v>
      </c>
      <c r="AC2" s="9">
        <f t="shared" ref="AC2" si="22">EOMONTH(AB2,1)</f>
        <v>45351</v>
      </c>
      <c r="AD2" s="9">
        <f t="shared" ref="AD2" si="23">EOMONTH(AC2,1)</f>
        <v>45382</v>
      </c>
      <c r="AE2" s="9">
        <f t="shared" ref="AE2" si="24">EOMONTH(AD2,1)</f>
        <v>45412</v>
      </c>
      <c r="AF2" s="9">
        <f t="shared" ref="AF2" si="25">EOMONTH(AE2,1)</f>
        <v>45443</v>
      </c>
      <c r="AG2" s="9">
        <f t="shared" ref="AG2" si="26">EOMONTH(AF2,1)</f>
        <v>45473</v>
      </c>
      <c r="AH2" s="9">
        <f t="shared" ref="AH2" si="27">EOMONTH(AG2,1)</f>
        <v>45504</v>
      </c>
      <c r="AI2" s="9">
        <f t="shared" ref="AI2" si="28">EOMONTH(AH2,1)</f>
        <v>45535</v>
      </c>
      <c r="AJ2" s="9">
        <f t="shared" ref="AJ2" si="29">EOMONTH(AI2,1)</f>
        <v>45565</v>
      </c>
      <c r="AK2" s="9">
        <f t="shared" ref="AK2" si="30">EOMONTH(AJ2,1)</f>
        <v>45596</v>
      </c>
      <c r="AL2" s="9">
        <f t="shared" ref="AL2" si="31">EOMONTH(AK2,1)</f>
        <v>45626</v>
      </c>
      <c r="AM2" s="9">
        <f t="shared" ref="AM2" si="32">EOMONTH(AL2,1)</f>
        <v>45657</v>
      </c>
      <c r="AN2" s="9">
        <f t="shared" ref="AN2" si="33">EOMONTH(AM2,1)</f>
        <v>45688</v>
      </c>
      <c r="AO2" s="9">
        <f t="shared" ref="AO2" si="34">EOMONTH(AN2,1)</f>
        <v>45716</v>
      </c>
      <c r="AP2" s="9">
        <f t="shared" ref="AP2" si="35">EOMONTH(AO2,1)</f>
        <v>45747</v>
      </c>
      <c r="AQ2" s="9">
        <f t="shared" ref="AQ2" si="36">EOMONTH(AP2,1)</f>
        <v>45777</v>
      </c>
      <c r="AR2" s="9">
        <f t="shared" ref="AR2" si="37">EOMONTH(AQ2,1)</f>
        <v>45808</v>
      </c>
      <c r="AS2" s="9">
        <f t="shared" ref="AS2" si="38">EOMONTH(AR2,1)</f>
        <v>45838</v>
      </c>
      <c r="AT2" s="9">
        <f t="shared" ref="AT2" si="39">EOMONTH(AS2,1)</f>
        <v>45869</v>
      </c>
      <c r="AU2" s="9">
        <f t="shared" ref="AU2" si="40">EOMONTH(AT2,1)</f>
        <v>45900</v>
      </c>
      <c r="AV2" s="9">
        <f t="shared" ref="AV2" si="41">EOMONTH(AU2,1)</f>
        <v>45930</v>
      </c>
      <c r="AW2" s="9">
        <f t="shared" ref="AW2" si="42">EOMONTH(AV2,1)</f>
        <v>45961</v>
      </c>
      <c r="AX2" s="9">
        <f t="shared" ref="AX2" si="43">EOMONTH(AW2,1)</f>
        <v>45991</v>
      </c>
      <c r="AY2" s="9">
        <f>EOMONTH(AX2,1)</f>
        <v>46022</v>
      </c>
    </row>
    <row r="3" spans="1:51">
      <c r="B3" s="2" t="s">
        <v>0</v>
      </c>
      <c r="C3" s="2" t="s">
        <v>31</v>
      </c>
    </row>
    <row r="4" spans="1:51" hidden="1">
      <c r="A4" s="11">
        <v>1</v>
      </c>
      <c r="B4" t="e">
        <f>'Calculations - Mains'!#REF!</f>
        <v>#REF!</v>
      </c>
      <c r="C4" t="s">
        <v>120</v>
      </c>
    </row>
    <row r="5" spans="1:51" hidden="1">
      <c r="A5" s="11">
        <f>A4+1</f>
        <v>2</v>
      </c>
      <c r="B5" t="e">
        <f>'Calculations - Mains'!#REF!</f>
        <v>#REF!</v>
      </c>
      <c r="C5" t="s">
        <v>121</v>
      </c>
    </row>
    <row r="6" spans="1:51" hidden="1">
      <c r="A6" s="11">
        <f>A5+1</f>
        <v>3</v>
      </c>
      <c r="B6" t="e">
        <f>'Calculations - Mains'!#REF!</f>
        <v>#REF!</v>
      </c>
      <c r="C6" t="s">
        <v>122</v>
      </c>
    </row>
    <row r="7" spans="1:51" hidden="1">
      <c r="A7" s="11">
        <f t="shared" ref="A7:A32" si="44">A6+1</f>
        <v>4</v>
      </c>
      <c r="B7" t="e">
        <f>'Calculations - Mains'!#REF!</f>
        <v>#REF!</v>
      </c>
      <c r="C7" t="s">
        <v>123</v>
      </c>
    </row>
    <row r="8" spans="1:51" hidden="1">
      <c r="A8" s="11">
        <f t="shared" si="44"/>
        <v>5</v>
      </c>
      <c r="B8" t="e">
        <f>'Calculations - Mains'!#REF!</f>
        <v>#REF!</v>
      </c>
      <c r="C8" t="s">
        <v>124</v>
      </c>
    </row>
    <row r="9" spans="1:51" hidden="1">
      <c r="A9" s="11">
        <f t="shared" si="44"/>
        <v>6</v>
      </c>
      <c r="B9" t="e">
        <f>'Calculations - Mains'!#REF!</f>
        <v>#REF!</v>
      </c>
      <c r="C9" t="s">
        <v>125</v>
      </c>
    </row>
    <row r="10" spans="1:51" hidden="1">
      <c r="A10" s="11">
        <f t="shared" si="44"/>
        <v>7</v>
      </c>
      <c r="B10" t="e">
        <f>'Calculations - Mains'!#REF!</f>
        <v>#REF!</v>
      </c>
      <c r="C10" t="s">
        <v>126</v>
      </c>
    </row>
    <row r="11" spans="1:51" hidden="1">
      <c r="A11" s="11">
        <f t="shared" si="44"/>
        <v>8</v>
      </c>
      <c r="B11" t="e">
        <f>'Calculations - Mains'!#REF!</f>
        <v>#REF!</v>
      </c>
      <c r="C11" t="s">
        <v>127</v>
      </c>
    </row>
    <row r="12" spans="1:51" hidden="1">
      <c r="A12" s="11">
        <f t="shared" si="44"/>
        <v>9</v>
      </c>
      <c r="B12" t="e">
        <f>'Calculations - Mains'!#REF!</f>
        <v>#REF!</v>
      </c>
      <c r="C12" t="s">
        <v>128</v>
      </c>
    </row>
    <row r="13" spans="1:51" hidden="1">
      <c r="A13" s="11">
        <f t="shared" si="44"/>
        <v>10</v>
      </c>
      <c r="B13" t="e">
        <f>'Calculations - Mains'!#REF!</f>
        <v>#REF!</v>
      </c>
      <c r="C13" t="s">
        <v>129</v>
      </c>
    </row>
    <row r="14" spans="1:51" hidden="1">
      <c r="A14" s="11">
        <f t="shared" si="44"/>
        <v>11</v>
      </c>
      <c r="B14" t="e">
        <f>'Calculations - Mains'!#REF!</f>
        <v>#REF!</v>
      </c>
      <c r="C14" t="s">
        <v>130</v>
      </c>
    </row>
    <row r="15" spans="1:51" hidden="1">
      <c r="A15" s="11">
        <f t="shared" si="44"/>
        <v>12</v>
      </c>
      <c r="B15" t="e">
        <f>'Calculations - Mains'!#REF!</f>
        <v>#REF!</v>
      </c>
      <c r="C15" t="s">
        <v>131</v>
      </c>
    </row>
    <row r="16" spans="1:51" hidden="1">
      <c r="A16" s="11">
        <f t="shared" si="44"/>
        <v>13</v>
      </c>
      <c r="B16" t="e">
        <f>'Calculations - Mains'!#REF!</f>
        <v>#REF!</v>
      </c>
      <c r="C16" t="s">
        <v>132</v>
      </c>
    </row>
    <row r="17" spans="1:51" hidden="1">
      <c r="A17" s="11">
        <f t="shared" si="44"/>
        <v>14</v>
      </c>
      <c r="B17" t="e">
        <f>'Calculations - Mains'!#REF!</f>
        <v>#REF!</v>
      </c>
      <c r="C17" t="s">
        <v>133</v>
      </c>
    </row>
    <row r="18" spans="1:51" hidden="1">
      <c r="A18" s="11">
        <f t="shared" si="44"/>
        <v>15</v>
      </c>
      <c r="B18" t="e">
        <f>'Calculations - Mains'!#REF!</f>
        <v>#REF!</v>
      </c>
      <c r="C18" t="s">
        <v>134</v>
      </c>
    </row>
    <row r="19" spans="1:51" hidden="1">
      <c r="A19" s="11">
        <f t="shared" si="44"/>
        <v>16</v>
      </c>
      <c r="B19" t="e">
        <f>'Calculations - Mains'!#REF!</f>
        <v>#REF!</v>
      </c>
      <c r="C19" t="s">
        <v>135</v>
      </c>
    </row>
    <row r="20" spans="1:51" hidden="1">
      <c r="A20" s="11">
        <f t="shared" si="44"/>
        <v>17</v>
      </c>
      <c r="B20" t="e">
        <f>'Calculations - Mains'!#REF!</f>
        <v>#REF!</v>
      </c>
      <c r="C20" t="s">
        <v>136</v>
      </c>
    </row>
    <row r="21" spans="1:51" hidden="1">
      <c r="A21" s="11">
        <f t="shared" si="44"/>
        <v>18</v>
      </c>
      <c r="B21" t="e">
        <f>'Calculations - Mains'!#REF!</f>
        <v>#REF!</v>
      </c>
      <c r="C21" t="s">
        <v>137</v>
      </c>
    </row>
    <row r="22" spans="1:51" hidden="1">
      <c r="A22" s="11">
        <f t="shared" si="44"/>
        <v>19</v>
      </c>
      <c r="B22" t="e">
        <f>'Calculations - Mains'!#REF!</f>
        <v>#REF!</v>
      </c>
      <c r="C22" t="s">
        <v>138</v>
      </c>
    </row>
    <row r="23" spans="1:51" hidden="1">
      <c r="A23" s="11">
        <f t="shared" si="44"/>
        <v>20</v>
      </c>
      <c r="B23" t="e">
        <f>'Calculations - Mains'!#REF!</f>
        <v>#REF!</v>
      </c>
      <c r="C23" t="s">
        <v>139</v>
      </c>
    </row>
    <row r="24" spans="1:51" hidden="1">
      <c r="A24" s="11">
        <f t="shared" si="44"/>
        <v>21</v>
      </c>
      <c r="B24" t="e">
        <f>'Calculations - Mains'!#REF!</f>
        <v>#REF!</v>
      </c>
      <c r="C24" t="s">
        <v>140</v>
      </c>
    </row>
    <row r="25" spans="1:51" hidden="1">
      <c r="A25" s="11">
        <f t="shared" si="44"/>
        <v>22</v>
      </c>
      <c r="B25" t="e">
        <f>'Calculations - Mains'!#REF!</f>
        <v>#REF!</v>
      </c>
      <c r="C25" t="s">
        <v>141</v>
      </c>
    </row>
    <row r="26" spans="1:51" hidden="1">
      <c r="A26" s="11">
        <f t="shared" si="44"/>
        <v>23</v>
      </c>
      <c r="B26" t="e">
        <f>'Calculations - Mains'!#REF!</f>
        <v>#REF!</v>
      </c>
      <c r="C26" t="s">
        <v>142</v>
      </c>
    </row>
    <row r="27" spans="1:51" hidden="1">
      <c r="A27" s="11">
        <f t="shared" si="44"/>
        <v>24</v>
      </c>
      <c r="B27" t="e">
        <f>'Calculations - Mains'!#REF!</f>
        <v>#REF!</v>
      </c>
      <c r="C27" t="s">
        <v>143</v>
      </c>
    </row>
    <row r="28" spans="1:51" hidden="1">
      <c r="A28" s="11">
        <f t="shared" si="44"/>
        <v>25</v>
      </c>
      <c r="B28" t="e">
        <f>'Calculations - Mains'!#REF!</f>
        <v>#REF!</v>
      </c>
      <c r="C28" t="s">
        <v>144</v>
      </c>
    </row>
    <row r="29" spans="1:51" hidden="1">
      <c r="A29" s="11">
        <f t="shared" si="44"/>
        <v>26</v>
      </c>
      <c r="B29" t="e">
        <f>'Calculations - Mains'!#REF!</f>
        <v>#REF!</v>
      </c>
      <c r="C29" t="s">
        <v>145</v>
      </c>
    </row>
    <row r="30" spans="1:51" hidden="1">
      <c r="A30" s="11">
        <f t="shared" si="44"/>
        <v>27</v>
      </c>
      <c r="B30" t="e">
        <f>'Calculations - Mains'!#REF!</f>
        <v>#REF!</v>
      </c>
      <c r="C30" t="s">
        <v>146</v>
      </c>
    </row>
    <row r="31" spans="1:51" hidden="1">
      <c r="A31" s="11">
        <f t="shared" si="44"/>
        <v>28</v>
      </c>
      <c r="B31" t="e">
        <f>'Calculations - Mains'!#REF!</f>
        <v>#REF!</v>
      </c>
      <c r="C31" t="s">
        <v>147</v>
      </c>
    </row>
    <row r="32" spans="1:51">
      <c r="A32" s="11">
        <f t="shared" si="44"/>
        <v>29</v>
      </c>
      <c r="B32" t="e">
        <f>'Calculations - Mains'!#REF!</f>
        <v>#REF!</v>
      </c>
      <c r="C32" t="s">
        <v>218</v>
      </c>
      <c r="D32" s="46">
        <f>-'Calculations - Mains'!B8</f>
        <v>0</v>
      </c>
      <c r="E32" s="46">
        <f>-'Calculations - Mains'!C8</f>
        <v>0</v>
      </c>
      <c r="F32" s="46">
        <f>-'Calculations - Mains'!D8</f>
        <v>0</v>
      </c>
      <c r="G32" s="46">
        <f>-'Calculations - Mains'!E8</f>
        <v>0</v>
      </c>
      <c r="H32" s="46">
        <f>-'Calculations - Mains'!F8</f>
        <v>0</v>
      </c>
      <c r="I32" s="46">
        <f>-'Calculations - Mains'!G8</f>
        <v>0</v>
      </c>
      <c r="J32" s="46">
        <f>-'Calculations - Mains'!H8</f>
        <v>0</v>
      </c>
      <c r="K32" s="46">
        <f>-'Calculations - Mains'!I8</f>
        <v>0</v>
      </c>
      <c r="L32" s="46">
        <f>-'Calculations - Mains'!J8</f>
        <v>0</v>
      </c>
      <c r="M32" s="46">
        <f>-'Calculations - Mains'!K8</f>
        <v>0</v>
      </c>
      <c r="N32" s="46">
        <f>-'Calculations - Mains'!L8</f>
        <v>0</v>
      </c>
      <c r="O32" s="46">
        <f>-'Calculations - Mains'!M8</f>
        <v>0</v>
      </c>
      <c r="P32" s="46">
        <f>-'Calculations - Mains'!N8</f>
        <v>0</v>
      </c>
      <c r="Q32" s="46">
        <f>-'Calculations - Mains'!O8</f>
        <v>0</v>
      </c>
      <c r="R32" s="46">
        <f>-'Calculations - Mains'!P8</f>
        <v>0</v>
      </c>
      <c r="S32" s="46">
        <f>-'Calculations - Mains'!Q8</f>
        <v>0</v>
      </c>
      <c r="T32" s="46">
        <f>-'Calculations - Mains'!R8</f>
        <v>0</v>
      </c>
      <c r="U32" s="46">
        <f>-'Calculations - Mains'!S8</f>
        <v>0</v>
      </c>
      <c r="V32" s="46">
        <f>-'Calculations - Mains'!T8</f>
        <v>0</v>
      </c>
      <c r="W32" s="46">
        <f>-'Calculations - Mains'!U8</f>
        <v>0</v>
      </c>
      <c r="X32" s="46">
        <f>-'Calculations - Mains'!V8</f>
        <v>0</v>
      </c>
      <c r="Y32" s="46">
        <f>-'Calculations - Mains'!W8</f>
        <v>0</v>
      </c>
      <c r="Z32" s="46">
        <f>-'Calculations - Mains'!X8</f>
        <v>0</v>
      </c>
      <c r="AA32" s="46">
        <f>-'Calculations - Mains'!Y8</f>
        <v>0</v>
      </c>
      <c r="AB32" s="46">
        <f>-'Calculations - Mains'!Z8</f>
        <v>0</v>
      </c>
      <c r="AC32" s="46">
        <f>-'Calculations - Mains'!AA8</f>
        <v>0</v>
      </c>
      <c r="AD32" s="46">
        <f>-'Calculations - Mains'!AB8</f>
        <v>0</v>
      </c>
      <c r="AE32" s="46">
        <f>-'Calculations - Mains'!AC8</f>
        <v>0</v>
      </c>
      <c r="AF32" s="46">
        <f>-'Calculations - Mains'!AD8</f>
        <v>0</v>
      </c>
      <c r="AG32" s="46">
        <f>-'Calculations - Mains'!AE8</f>
        <v>0</v>
      </c>
      <c r="AH32" s="46">
        <f>-'Calculations - Mains'!AF8</f>
        <v>0</v>
      </c>
      <c r="AI32" s="46">
        <f>-'Calculations - Mains'!AG8</f>
        <v>0</v>
      </c>
      <c r="AJ32" s="46">
        <f>-'Calculations - Mains'!AH8</f>
        <v>0</v>
      </c>
      <c r="AK32" s="46">
        <f>-'Calculations - Mains'!AI8</f>
        <v>52933412</v>
      </c>
      <c r="AL32" s="46">
        <f>-'Calculations - Mains'!AJ8</f>
        <v>0</v>
      </c>
      <c r="AM32" s="46">
        <f>-'Calculations - Mains'!AK8</f>
        <v>0</v>
      </c>
      <c r="AN32" s="46">
        <f>-'Calculations - Mains'!AL8</f>
        <v>0</v>
      </c>
      <c r="AO32" s="46">
        <f>-'Calculations - Mains'!AM8</f>
        <v>0</v>
      </c>
      <c r="AP32" s="46">
        <f>-'Calculations - Mains'!AN8</f>
        <v>0</v>
      </c>
      <c r="AQ32" s="46">
        <f>-'Calculations - Mains'!AO8</f>
        <v>0</v>
      </c>
      <c r="AR32" s="46">
        <f>-'Calculations - Mains'!AP8</f>
        <v>0</v>
      </c>
      <c r="AS32" s="46">
        <f>-'Calculations - Mains'!AQ8</f>
        <v>0</v>
      </c>
      <c r="AT32" s="46">
        <f>-'Calculations - Mains'!AR8</f>
        <v>0</v>
      </c>
      <c r="AU32" s="46">
        <f>-'Calculations - Mains'!AS8</f>
        <v>0</v>
      </c>
      <c r="AV32" s="46">
        <f>-'Calculations - Mains'!AT8</f>
        <v>0</v>
      </c>
      <c r="AW32" s="46">
        <f>-'Calculations - Mains'!AU8</f>
        <v>0</v>
      </c>
      <c r="AX32" s="46">
        <f>-'Calculations - Mains'!AV8</f>
        <v>0</v>
      </c>
      <c r="AY32" s="46">
        <f>-'Calculations - Mains'!AW8</f>
        <v>0</v>
      </c>
    </row>
    <row r="33" spans="1:51">
      <c r="A33" s="11">
        <v>44</v>
      </c>
      <c r="B33" s="58" t="s">
        <v>168</v>
      </c>
      <c r="C33" t="s">
        <v>205</v>
      </c>
      <c r="D33" s="46">
        <f>-'Calculations - Mains'!B9</f>
        <v>0</v>
      </c>
      <c r="E33" s="46">
        <f>-'Calculations - Mains'!C9</f>
        <v>0</v>
      </c>
      <c r="F33" s="46">
        <f>-'Calculations - Mains'!D9</f>
        <v>0</v>
      </c>
      <c r="G33" s="46">
        <f>-'Calculations - Mains'!E9</f>
        <v>0</v>
      </c>
      <c r="H33" s="46">
        <f>-'Calculations - Mains'!F9</f>
        <v>0</v>
      </c>
      <c r="I33" s="46">
        <f>-'Calculations - Mains'!G9</f>
        <v>0</v>
      </c>
      <c r="J33" s="46">
        <f>-'Calculations - Mains'!H9</f>
        <v>0</v>
      </c>
      <c r="K33" s="46">
        <f>-'Calculations - Mains'!I9</f>
        <v>0</v>
      </c>
      <c r="L33" s="46">
        <f>-'Calculations - Mains'!J9</f>
        <v>0</v>
      </c>
      <c r="M33" s="46">
        <f>-'Calculations - Mains'!K9</f>
        <v>0</v>
      </c>
      <c r="N33" s="46">
        <f>-'Calculations - Mains'!L9</f>
        <v>0</v>
      </c>
      <c r="O33" s="46">
        <f>-'Calculations - Mains'!M9</f>
        <v>0</v>
      </c>
      <c r="P33" s="46">
        <f>-'Calculations - Mains'!N9</f>
        <v>0</v>
      </c>
      <c r="Q33" s="46">
        <f>-'Calculations - Mains'!O9</f>
        <v>0</v>
      </c>
      <c r="R33" s="46">
        <f>-'Calculations - Mains'!P9</f>
        <v>0</v>
      </c>
      <c r="S33" s="46">
        <f>-'Calculations - Mains'!Q9</f>
        <v>0</v>
      </c>
      <c r="T33" s="46">
        <f>-'Calculations - Mains'!R9</f>
        <v>0</v>
      </c>
      <c r="U33" s="46">
        <f>-'Calculations - Mains'!S9</f>
        <v>0</v>
      </c>
      <c r="V33" s="46">
        <f>-'Calculations - Mains'!T9</f>
        <v>0</v>
      </c>
      <c r="W33" s="46">
        <f>-'Calculations - Mains'!U9</f>
        <v>0</v>
      </c>
      <c r="X33" s="46">
        <f>-'Calculations - Mains'!V9</f>
        <v>0</v>
      </c>
      <c r="Y33" s="46">
        <f>-'Calculations - Mains'!W9</f>
        <v>0</v>
      </c>
      <c r="Z33" s="46">
        <f>-'Calculations - Mains'!X9</f>
        <v>0</v>
      </c>
      <c r="AA33" s="46">
        <f>-'Calculations - Mains'!Y9</f>
        <v>0</v>
      </c>
      <c r="AB33" s="46">
        <f>-'Calculations - Mains'!Z9</f>
        <v>0</v>
      </c>
      <c r="AC33" s="46">
        <f>-'Calculations - Mains'!AA9</f>
        <v>0</v>
      </c>
      <c r="AD33" s="46">
        <f>-'Calculations - Mains'!AB9</f>
        <v>0</v>
      </c>
      <c r="AE33" s="46">
        <f>-'Calculations - Mains'!AC9</f>
        <v>0</v>
      </c>
      <c r="AF33" s="46">
        <f>-'Calculations - Mains'!AD9</f>
        <v>0</v>
      </c>
      <c r="AG33" s="46">
        <f>-'Calculations - Mains'!AE9</f>
        <v>0</v>
      </c>
      <c r="AH33" s="46">
        <f>-'Calculations - Mains'!AF9</f>
        <v>0</v>
      </c>
      <c r="AI33" s="46">
        <f>-'Calculations - Mains'!AG9</f>
        <v>0</v>
      </c>
      <c r="AJ33" s="46">
        <f>-'Calculations - Mains'!AH9</f>
        <v>0</v>
      </c>
      <c r="AK33" s="46">
        <f>-'Calculations - Mains'!AI9</f>
        <v>19728876</v>
      </c>
      <c r="AL33" s="46">
        <f>-'Calculations - Mains'!AJ9</f>
        <v>0</v>
      </c>
      <c r="AM33" s="46">
        <f>-'Calculations - Mains'!AK9</f>
        <v>0</v>
      </c>
      <c r="AN33" s="46">
        <f>-'Calculations - Mains'!AL9</f>
        <v>0</v>
      </c>
      <c r="AO33" s="46">
        <f>-'Calculations - Mains'!AM9</f>
        <v>0</v>
      </c>
      <c r="AP33" s="46">
        <f>-'Calculations - Mains'!AN9</f>
        <v>0</v>
      </c>
      <c r="AQ33" s="46">
        <f>-'Calculations - Mains'!AO9</f>
        <v>0</v>
      </c>
      <c r="AR33" s="46">
        <f>-'Calculations - Mains'!AP9</f>
        <v>0</v>
      </c>
      <c r="AS33" s="46">
        <f>-'Calculations - Mains'!AQ9</f>
        <v>0</v>
      </c>
      <c r="AT33" s="46">
        <f>-'Calculations - Mains'!AR9</f>
        <v>0</v>
      </c>
      <c r="AU33" s="46">
        <f>-'Calculations - Mains'!AS9</f>
        <v>0</v>
      </c>
      <c r="AV33" s="46">
        <f>-'Calculations - Mains'!AT9</f>
        <v>0</v>
      </c>
      <c r="AW33" s="46">
        <f>-'Calculations - Mains'!AU9</f>
        <v>0</v>
      </c>
      <c r="AX33" s="46">
        <f>-'Calculations - Mains'!AV9</f>
        <v>0</v>
      </c>
      <c r="AY33" s="46">
        <f>-'Calculations - Mains'!AW9</f>
        <v>0</v>
      </c>
    </row>
    <row r="34" spans="1:51">
      <c r="A34" s="11">
        <v>50</v>
      </c>
      <c r="C34" s="45"/>
      <c r="K34" s="6"/>
      <c r="M34" s="6"/>
    </row>
    <row r="35" spans="1:51" hidden="1">
      <c r="A35" s="11">
        <f>A34+1</f>
        <v>51</v>
      </c>
      <c r="C35" s="45" t="s">
        <v>117</v>
      </c>
    </row>
    <row r="36" spans="1:51" hidden="1">
      <c r="A36" s="11">
        <f>A35+1</f>
        <v>52</v>
      </c>
      <c r="C36" s="45" t="s">
        <v>118</v>
      </c>
    </row>
    <row r="37" spans="1:51" ht="13.5" thickBot="1">
      <c r="A37" s="11">
        <v>51</v>
      </c>
      <c r="C37" s="2" t="s">
        <v>32</v>
      </c>
      <c r="D37" s="10">
        <f t="shared" ref="D37:AY37" si="45">SUM(D4:D36)</f>
        <v>0</v>
      </c>
      <c r="E37" s="10">
        <f t="shared" si="45"/>
        <v>0</v>
      </c>
      <c r="F37" s="10">
        <f t="shared" si="45"/>
        <v>0</v>
      </c>
      <c r="G37" s="10">
        <f t="shared" si="45"/>
        <v>0</v>
      </c>
      <c r="H37" s="10">
        <f t="shared" si="45"/>
        <v>0</v>
      </c>
      <c r="I37" s="10">
        <f t="shared" si="45"/>
        <v>0</v>
      </c>
      <c r="J37" s="10">
        <f t="shared" si="45"/>
        <v>0</v>
      </c>
      <c r="K37" s="10">
        <f t="shared" si="45"/>
        <v>0</v>
      </c>
      <c r="L37" s="10">
        <f t="shared" si="45"/>
        <v>0</v>
      </c>
      <c r="M37" s="10">
        <f t="shared" si="45"/>
        <v>0</v>
      </c>
      <c r="N37" s="10">
        <f t="shared" si="45"/>
        <v>0</v>
      </c>
      <c r="O37" s="10">
        <f t="shared" si="45"/>
        <v>0</v>
      </c>
      <c r="P37" s="10">
        <f t="shared" si="45"/>
        <v>0</v>
      </c>
      <c r="Q37" s="10">
        <f t="shared" si="45"/>
        <v>0</v>
      </c>
      <c r="R37" s="10">
        <f t="shared" si="45"/>
        <v>0</v>
      </c>
      <c r="S37" s="10">
        <f t="shared" si="45"/>
        <v>0</v>
      </c>
      <c r="T37" s="10">
        <f t="shared" si="45"/>
        <v>0</v>
      </c>
      <c r="U37" s="10">
        <f t="shared" si="45"/>
        <v>0</v>
      </c>
      <c r="V37" s="10">
        <f t="shared" si="45"/>
        <v>0</v>
      </c>
      <c r="W37" s="10">
        <f t="shared" si="45"/>
        <v>0</v>
      </c>
      <c r="X37" s="10">
        <f t="shared" si="45"/>
        <v>0</v>
      </c>
      <c r="Y37" s="10">
        <f t="shared" si="45"/>
        <v>0</v>
      </c>
      <c r="Z37" s="10">
        <f t="shared" si="45"/>
        <v>0</v>
      </c>
      <c r="AA37" s="10">
        <f t="shared" si="45"/>
        <v>0</v>
      </c>
      <c r="AB37" s="10">
        <f t="shared" si="45"/>
        <v>0</v>
      </c>
      <c r="AC37" s="10">
        <f t="shared" si="45"/>
        <v>0</v>
      </c>
      <c r="AD37" s="10">
        <f t="shared" si="45"/>
        <v>0</v>
      </c>
      <c r="AE37" s="10">
        <f t="shared" si="45"/>
        <v>0</v>
      </c>
      <c r="AF37" s="10">
        <f t="shared" si="45"/>
        <v>0</v>
      </c>
      <c r="AG37" s="10">
        <f t="shared" si="45"/>
        <v>0</v>
      </c>
      <c r="AH37" s="10">
        <f t="shared" si="45"/>
        <v>0</v>
      </c>
      <c r="AI37" s="10">
        <f t="shared" si="45"/>
        <v>0</v>
      </c>
      <c r="AJ37" s="10">
        <f t="shared" si="45"/>
        <v>0</v>
      </c>
      <c r="AK37" s="10">
        <f t="shared" si="45"/>
        <v>72662288</v>
      </c>
      <c r="AL37" s="10">
        <f t="shared" si="45"/>
        <v>0</v>
      </c>
      <c r="AM37" s="10">
        <f t="shared" si="45"/>
        <v>0</v>
      </c>
      <c r="AN37" s="10">
        <f t="shared" si="45"/>
        <v>0</v>
      </c>
      <c r="AO37" s="10">
        <f t="shared" si="45"/>
        <v>0</v>
      </c>
      <c r="AP37" s="10">
        <f t="shared" si="45"/>
        <v>0</v>
      </c>
      <c r="AQ37" s="10">
        <f t="shared" si="45"/>
        <v>0</v>
      </c>
      <c r="AR37" s="10">
        <f t="shared" si="45"/>
        <v>0</v>
      </c>
      <c r="AS37" s="10">
        <f t="shared" si="45"/>
        <v>0</v>
      </c>
      <c r="AT37" s="10">
        <f t="shared" si="45"/>
        <v>0</v>
      </c>
      <c r="AU37" s="10">
        <f t="shared" si="45"/>
        <v>0</v>
      </c>
      <c r="AV37" s="10">
        <f t="shared" si="45"/>
        <v>0</v>
      </c>
      <c r="AW37" s="10">
        <f t="shared" si="45"/>
        <v>0</v>
      </c>
      <c r="AX37" s="10">
        <f t="shared" si="45"/>
        <v>0</v>
      </c>
      <c r="AY37" s="10">
        <f t="shared" si="45"/>
        <v>0</v>
      </c>
    </row>
    <row r="38" spans="1:51" s="5" customFormat="1" ht="13.5" thickTop="1">
      <c r="A38" s="11">
        <v>52</v>
      </c>
      <c r="C38" s="48" t="s">
        <v>113</v>
      </c>
      <c r="K38" s="6"/>
      <c r="M38" s="6"/>
      <c r="P38" s="6"/>
    </row>
    <row r="39" spans="1:51">
      <c r="A39" s="11"/>
      <c r="C39" s="1"/>
    </row>
    <row r="40" spans="1:51">
      <c r="A40" s="11">
        <v>53</v>
      </c>
      <c r="C40" t="s">
        <v>33</v>
      </c>
      <c r="D40" s="55">
        <v>0</v>
      </c>
      <c r="E40" s="55">
        <f t="shared" ref="E40:L40" si="46">D40+E37</f>
        <v>0</v>
      </c>
      <c r="F40" s="55">
        <f t="shared" si="46"/>
        <v>0</v>
      </c>
      <c r="G40" s="55">
        <f t="shared" si="46"/>
        <v>0</v>
      </c>
      <c r="H40" s="55">
        <f t="shared" si="46"/>
        <v>0</v>
      </c>
      <c r="I40" s="55">
        <f t="shared" si="46"/>
        <v>0</v>
      </c>
      <c r="J40" s="55">
        <f t="shared" si="46"/>
        <v>0</v>
      </c>
      <c r="K40" s="55">
        <f t="shared" si="46"/>
        <v>0</v>
      </c>
      <c r="L40" s="55">
        <f t="shared" si="46"/>
        <v>0</v>
      </c>
      <c r="M40" s="55">
        <f t="shared" ref="M40" si="47">L40+M37</f>
        <v>0</v>
      </c>
      <c r="N40" s="55">
        <f t="shared" ref="N40:O40" si="48">M40+N37</f>
        <v>0</v>
      </c>
      <c r="O40" s="55">
        <f t="shared" si="48"/>
        <v>0</v>
      </c>
      <c r="P40" s="55">
        <f t="shared" ref="P40" si="49">O40+P37</f>
        <v>0</v>
      </c>
      <c r="Q40" s="55">
        <f t="shared" ref="Q40" si="50">P40+Q37</f>
        <v>0</v>
      </c>
      <c r="R40" s="55">
        <f t="shared" ref="R40" si="51">Q40+R37</f>
        <v>0</v>
      </c>
      <c r="S40" s="55">
        <f t="shared" ref="S40" si="52">R40+S37</f>
        <v>0</v>
      </c>
      <c r="T40" s="55">
        <f t="shared" ref="T40" si="53">S40+T37</f>
        <v>0</v>
      </c>
      <c r="U40" s="55">
        <f t="shared" ref="U40" si="54">T40+U37</f>
        <v>0</v>
      </c>
      <c r="V40" s="55">
        <f t="shared" ref="V40" si="55">U40+V37</f>
        <v>0</v>
      </c>
      <c r="W40" s="55">
        <f t="shared" ref="W40" si="56">V40+W37</f>
        <v>0</v>
      </c>
      <c r="X40" s="55">
        <f t="shared" ref="X40:AB40" si="57">W40+X37</f>
        <v>0</v>
      </c>
      <c r="Y40" s="55">
        <f t="shared" si="57"/>
        <v>0</v>
      </c>
      <c r="Z40" s="55">
        <f t="shared" si="57"/>
        <v>0</v>
      </c>
      <c r="AA40" s="55">
        <f t="shared" si="57"/>
        <v>0</v>
      </c>
      <c r="AB40" s="55">
        <f t="shared" si="57"/>
        <v>0</v>
      </c>
      <c r="AC40" s="55">
        <f t="shared" ref="AC40" si="58">AB40+AC37</f>
        <v>0</v>
      </c>
      <c r="AD40" s="55">
        <f t="shared" ref="AD40" si="59">AC40+AD37</f>
        <v>0</v>
      </c>
      <c r="AE40" s="55">
        <f t="shared" ref="AE40" si="60">AD40+AE37</f>
        <v>0</v>
      </c>
      <c r="AF40" s="55">
        <f t="shared" ref="AF40" si="61">AE40+AF37</f>
        <v>0</v>
      </c>
      <c r="AG40" s="55">
        <f t="shared" ref="AG40" si="62">AF40+AG37</f>
        <v>0</v>
      </c>
      <c r="AH40" s="55">
        <f t="shared" ref="AH40" si="63">AG40+AH37</f>
        <v>0</v>
      </c>
      <c r="AI40" s="55">
        <f t="shared" ref="AI40" si="64">AH40+AI37</f>
        <v>0</v>
      </c>
      <c r="AJ40" s="55">
        <f t="shared" ref="AJ40" si="65">AI40+AJ37</f>
        <v>0</v>
      </c>
      <c r="AK40" s="55">
        <f t="shared" ref="AK40" si="66">AJ40+AK37</f>
        <v>72662288</v>
      </c>
      <c r="AL40" s="55">
        <f>AK40+AL37</f>
        <v>72662288</v>
      </c>
      <c r="AM40" s="55">
        <f t="shared" ref="AM40" si="67">AL40+AM37</f>
        <v>72662288</v>
      </c>
      <c r="AN40" s="55">
        <f t="shared" ref="AN40" si="68">AM40+AN37</f>
        <v>72662288</v>
      </c>
      <c r="AO40" s="55">
        <f t="shared" ref="AO40" si="69">AN40+AO37</f>
        <v>72662288</v>
      </c>
      <c r="AP40" s="55">
        <f t="shared" ref="AP40" si="70">AO40+AP37</f>
        <v>72662288</v>
      </c>
      <c r="AQ40" s="55">
        <f t="shared" ref="AQ40" si="71">AP40+AQ37</f>
        <v>72662288</v>
      </c>
      <c r="AR40" s="55">
        <f t="shared" ref="AR40" si="72">AQ40+AR37</f>
        <v>72662288</v>
      </c>
      <c r="AS40" s="55">
        <f t="shared" ref="AS40" si="73">AR40+AS37</f>
        <v>72662288</v>
      </c>
      <c r="AT40" s="55">
        <f t="shared" ref="AT40" si="74">AS40+AT37</f>
        <v>72662288</v>
      </c>
      <c r="AU40" s="55">
        <f t="shared" ref="AU40" si="75">AT40+AU37</f>
        <v>72662288</v>
      </c>
      <c r="AV40" s="55">
        <f t="shared" ref="AV40" si="76">AU40+AV37</f>
        <v>72662288</v>
      </c>
      <c r="AW40" s="55">
        <f t="shared" ref="AW40" si="77">AV40+AW37</f>
        <v>72662288</v>
      </c>
      <c r="AX40" s="55">
        <f t="shared" ref="AX40" si="78">AW40+AX37</f>
        <v>72662288</v>
      </c>
      <c r="AY40" s="55">
        <f t="shared" ref="AY40" si="79">AX40+AY37</f>
        <v>72662288</v>
      </c>
    </row>
    <row r="41" spans="1:51">
      <c r="A41" s="11">
        <v>54</v>
      </c>
      <c r="C41" t="s">
        <v>114</v>
      </c>
      <c r="D41" s="55">
        <v>0</v>
      </c>
      <c r="E41" s="55">
        <f t="shared" ref="E41:L41" si="80">D41+E37</f>
        <v>0</v>
      </c>
      <c r="F41" s="55">
        <f t="shared" si="80"/>
        <v>0</v>
      </c>
      <c r="G41" s="55">
        <f t="shared" si="80"/>
        <v>0</v>
      </c>
      <c r="H41" s="55">
        <f t="shared" si="80"/>
        <v>0</v>
      </c>
      <c r="I41" s="55">
        <f t="shared" si="80"/>
        <v>0</v>
      </c>
      <c r="J41" s="55">
        <f t="shared" si="80"/>
        <v>0</v>
      </c>
      <c r="K41" s="55">
        <f t="shared" si="80"/>
        <v>0</v>
      </c>
      <c r="L41" s="55">
        <f t="shared" si="80"/>
        <v>0</v>
      </c>
      <c r="M41" s="55">
        <f t="shared" ref="M41" si="81">L41+M37</f>
        <v>0</v>
      </c>
      <c r="N41" s="55">
        <f t="shared" ref="N41:O41" si="82">M41+N37</f>
        <v>0</v>
      </c>
      <c r="O41" s="55">
        <f t="shared" si="82"/>
        <v>0</v>
      </c>
      <c r="P41" s="55">
        <f t="shared" ref="P41" si="83">O41+P37</f>
        <v>0</v>
      </c>
      <c r="Q41" s="55">
        <f t="shared" ref="Q41" si="84">P41+Q37</f>
        <v>0</v>
      </c>
      <c r="R41" s="55">
        <f t="shared" ref="R41" si="85">Q41+R37</f>
        <v>0</v>
      </c>
      <c r="S41" s="55">
        <f t="shared" ref="S41" si="86">R41+S37</f>
        <v>0</v>
      </c>
      <c r="T41" s="55">
        <f t="shared" ref="T41" si="87">S41+T37</f>
        <v>0</v>
      </c>
      <c r="U41" s="55">
        <f t="shared" ref="U41" si="88">T41+U37</f>
        <v>0</v>
      </c>
      <c r="V41" s="55">
        <f t="shared" ref="V41" si="89">U41+V37</f>
        <v>0</v>
      </c>
      <c r="W41" s="55">
        <f t="shared" ref="W41" si="90">V41+W37</f>
        <v>0</v>
      </c>
      <c r="X41" s="55">
        <f t="shared" ref="X41:AB41" si="91">W41+X37</f>
        <v>0</v>
      </c>
      <c r="Y41" s="55">
        <f t="shared" si="91"/>
        <v>0</v>
      </c>
      <c r="Z41" s="55">
        <f t="shared" si="91"/>
        <v>0</v>
      </c>
      <c r="AA41" s="55">
        <f t="shared" si="91"/>
        <v>0</v>
      </c>
      <c r="AB41" s="55">
        <f t="shared" si="91"/>
        <v>0</v>
      </c>
      <c r="AC41" s="55">
        <f t="shared" ref="AC41" si="92">AB41+AC37</f>
        <v>0</v>
      </c>
      <c r="AD41" s="55">
        <f t="shared" ref="AD41" si="93">AC41+AD37</f>
        <v>0</v>
      </c>
      <c r="AE41" s="55">
        <f t="shared" ref="AE41" si="94">AD41+AE37</f>
        <v>0</v>
      </c>
      <c r="AF41" s="55">
        <f t="shared" ref="AF41" si="95">AE41+AF37</f>
        <v>0</v>
      </c>
      <c r="AG41" s="55">
        <f t="shared" ref="AG41" si="96">AF41+AG37</f>
        <v>0</v>
      </c>
      <c r="AH41" s="55">
        <f t="shared" ref="AH41" si="97">AG41+AH37</f>
        <v>0</v>
      </c>
      <c r="AI41" s="55">
        <f t="shared" ref="AI41" si="98">AH41+AI37</f>
        <v>0</v>
      </c>
      <c r="AJ41" s="55">
        <f t="shared" ref="AJ41" si="99">AI41+AJ37</f>
        <v>0</v>
      </c>
      <c r="AK41" s="55">
        <f t="shared" ref="AK41" si="100">AJ41+AK37</f>
        <v>72662288</v>
      </c>
      <c r="AL41" s="55">
        <f t="shared" ref="AL41" si="101">AK41+AL37</f>
        <v>72662288</v>
      </c>
      <c r="AM41" s="55">
        <f t="shared" ref="AM41" si="102">AL41+AM37</f>
        <v>72662288</v>
      </c>
      <c r="AN41" s="55">
        <f t="shared" ref="AN41" si="103">AM41+AN37</f>
        <v>72662288</v>
      </c>
      <c r="AO41" s="55">
        <f t="shared" ref="AO41" si="104">AN41+AO37</f>
        <v>72662288</v>
      </c>
      <c r="AP41" s="55">
        <f t="shared" ref="AP41" si="105">AO41+AP37</f>
        <v>72662288</v>
      </c>
      <c r="AQ41" s="55">
        <f t="shared" ref="AQ41" si="106">AP41+AQ37</f>
        <v>72662288</v>
      </c>
      <c r="AR41" s="55">
        <f t="shared" ref="AR41" si="107">AQ41+AR37</f>
        <v>72662288</v>
      </c>
      <c r="AS41" s="55">
        <f t="shared" ref="AS41" si="108">AR41+AS37</f>
        <v>72662288</v>
      </c>
      <c r="AT41" s="55">
        <f t="shared" ref="AT41" si="109">AS41+AT37</f>
        <v>72662288</v>
      </c>
      <c r="AU41" s="55">
        <f t="shared" ref="AU41" si="110">AT41+AU37</f>
        <v>72662288</v>
      </c>
      <c r="AV41" s="55">
        <f t="shared" ref="AV41" si="111">AU41+AV37</f>
        <v>72662288</v>
      </c>
      <c r="AW41" s="55">
        <f t="shared" ref="AW41" si="112">AV41+AW37</f>
        <v>72662288</v>
      </c>
      <c r="AX41" s="55">
        <f t="shared" ref="AX41" si="113">AW41+AX37</f>
        <v>72662288</v>
      </c>
      <c r="AY41" s="55">
        <f t="shared" ref="AY41" si="114">AX41+AY37</f>
        <v>72662288</v>
      </c>
    </row>
    <row r="42" spans="1:51">
      <c r="A42" s="11">
        <v>55</v>
      </c>
      <c r="C42" t="s">
        <v>34</v>
      </c>
      <c r="D42" s="57">
        <f t="shared" ref="D42:J42" si="115">0.0193/12</f>
        <v>1.6083333333333334E-3</v>
      </c>
      <c r="E42" s="57">
        <f t="shared" si="115"/>
        <v>1.6083333333333334E-3</v>
      </c>
      <c r="F42" s="57">
        <f t="shared" si="115"/>
        <v>1.6083333333333334E-3</v>
      </c>
      <c r="G42" s="57">
        <f t="shared" si="115"/>
        <v>1.6083333333333334E-3</v>
      </c>
      <c r="H42" s="57">
        <f t="shared" si="115"/>
        <v>1.6083333333333334E-3</v>
      </c>
      <c r="I42" s="57">
        <f t="shared" si="115"/>
        <v>1.6083333333333334E-3</v>
      </c>
      <c r="J42" s="57">
        <f t="shared" si="115"/>
        <v>1.6083333333333334E-3</v>
      </c>
      <c r="K42" s="57">
        <f t="shared" ref="K42:M42" si="116">0.0193/12</f>
        <v>1.6083333333333334E-3</v>
      </c>
      <c r="L42" s="57">
        <f t="shared" si="116"/>
        <v>1.6083333333333334E-3</v>
      </c>
      <c r="M42" s="57">
        <f t="shared" si="116"/>
        <v>1.6083333333333334E-3</v>
      </c>
      <c r="N42" s="57">
        <f t="shared" ref="N42:Q42" si="117">0.0193/12</f>
        <v>1.6083333333333334E-3</v>
      </c>
      <c r="O42" s="57">
        <f t="shared" si="117"/>
        <v>1.6083333333333334E-3</v>
      </c>
      <c r="P42" s="57">
        <f t="shared" si="117"/>
        <v>1.6083333333333334E-3</v>
      </c>
      <c r="Q42" s="57">
        <f t="shared" si="117"/>
        <v>1.6083333333333334E-3</v>
      </c>
      <c r="R42" s="57">
        <f>0.0193/12</f>
        <v>1.6083333333333334E-3</v>
      </c>
      <c r="S42" s="57">
        <f t="shared" ref="S42:AY42" si="118">0.0193/12</f>
        <v>1.6083333333333334E-3</v>
      </c>
      <c r="T42" s="57">
        <f t="shared" si="118"/>
        <v>1.6083333333333334E-3</v>
      </c>
      <c r="U42" s="57">
        <f t="shared" si="118"/>
        <v>1.6083333333333334E-3</v>
      </c>
      <c r="V42" s="57">
        <f t="shared" si="118"/>
        <v>1.6083333333333334E-3</v>
      </c>
      <c r="W42" s="57">
        <f t="shared" si="118"/>
        <v>1.6083333333333334E-3</v>
      </c>
      <c r="X42" s="57">
        <f t="shared" si="118"/>
        <v>1.6083333333333334E-3</v>
      </c>
      <c r="Y42" s="57">
        <f t="shared" si="118"/>
        <v>1.6083333333333334E-3</v>
      </c>
      <c r="Z42" s="57">
        <f t="shared" si="118"/>
        <v>1.6083333333333334E-3</v>
      </c>
      <c r="AA42" s="57">
        <f t="shared" si="118"/>
        <v>1.6083333333333334E-3</v>
      </c>
      <c r="AB42" s="57">
        <f t="shared" si="118"/>
        <v>1.6083333333333334E-3</v>
      </c>
      <c r="AC42" s="57">
        <f t="shared" si="118"/>
        <v>1.6083333333333334E-3</v>
      </c>
      <c r="AD42" s="57">
        <f t="shared" si="118"/>
        <v>1.6083333333333334E-3</v>
      </c>
      <c r="AE42" s="57">
        <f t="shared" si="118"/>
        <v>1.6083333333333334E-3</v>
      </c>
      <c r="AF42" s="57">
        <f t="shared" si="118"/>
        <v>1.6083333333333334E-3</v>
      </c>
      <c r="AG42" s="57">
        <f t="shared" si="118"/>
        <v>1.6083333333333334E-3</v>
      </c>
      <c r="AH42" s="57">
        <f t="shared" si="118"/>
        <v>1.6083333333333334E-3</v>
      </c>
      <c r="AI42" s="57">
        <f t="shared" si="118"/>
        <v>1.6083333333333334E-3</v>
      </c>
      <c r="AJ42" s="57">
        <f t="shared" si="118"/>
        <v>1.6083333333333334E-3</v>
      </c>
      <c r="AK42" s="57">
        <f t="shared" si="118"/>
        <v>1.6083333333333334E-3</v>
      </c>
      <c r="AL42" s="57">
        <f t="shared" si="118"/>
        <v>1.6083333333333334E-3</v>
      </c>
      <c r="AM42" s="57">
        <f t="shared" si="118"/>
        <v>1.6083333333333334E-3</v>
      </c>
      <c r="AN42" s="57">
        <f t="shared" si="118"/>
        <v>1.6083333333333334E-3</v>
      </c>
      <c r="AO42" s="57">
        <f t="shared" si="118"/>
        <v>1.6083333333333334E-3</v>
      </c>
      <c r="AP42" s="57">
        <f t="shared" si="118"/>
        <v>1.6083333333333334E-3</v>
      </c>
      <c r="AQ42" s="57">
        <f t="shared" si="118"/>
        <v>1.6083333333333334E-3</v>
      </c>
      <c r="AR42" s="57">
        <f t="shared" si="118"/>
        <v>1.6083333333333334E-3</v>
      </c>
      <c r="AS42" s="57">
        <f t="shared" si="118"/>
        <v>1.6083333333333334E-3</v>
      </c>
      <c r="AT42" s="57">
        <f t="shared" si="118"/>
        <v>1.6083333333333334E-3</v>
      </c>
      <c r="AU42" s="57">
        <f t="shared" si="118"/>
        <v>1.6083333333333334E-3</v>
      </c>
      <c r="AV42" s="57">
        <f t="shared" si="118"/>
        <v>1.6083333333333334E-3</v>
      </c>
      <c r="AW42" s="57">
        <f t="shared" si="118"/>
        <v>1.6083333333333334E-3</v>
      </c>
      <c r="AX42" s="57">
        <f t="shared" si="118"/>
        <v>1.6083333333333334E-3</v>
      </c>
      <c r="AY42" s="57">
        <f t="shared" si="118"/>
        <v>1.6083333333333334E-3</v>
      </c>
    </row>
    <row r="43" spans="1:51">
      <c r="A43" s="11">
        <v>56</v>
      </c>
      <c r="C43" t="s">
        <v>35</v>
      </c>
      <c r="D43" s="56">
        <f t="shared" ref="D43:Z43" si="119">D41*D42</f>
        <v>0</v>
      </c>
      <c r="E43" s="56">
        <f t="shared" si="119"/>
        <v>0</v>
      </c>
      <c r="F43" s="56">
        <f t="shared" si="119"/>
        <v>0</v>
      </c>
      <c r="G43" s="56">
        <f t="shared" si="119"/>
        <v>0</v>
      </c>
      <c r="H43" s="56">
        <f t="shared" si="119"/>
        <v>0</v>
      </c>
      <c r="I43" s="56">
        <f t="shared" si="119"/>
        <v>0</v>
      </c>
      <c r="J43" s="56">
        <f t="shared" si="119"/>
        <v>0</v>
      </c>
      <c r="K43" s="56">
        <f t="shared" si="119"/>
        <v>0</v>
      </c>
      <c r="L43" s="56">
        <f t="shared" si="119"/>
        <v>0</v>
      </c>
      <c r="M43" s="56">
        <f t="shared" si="119"/>
        <v>0</v>
      </c>
      <c r="N43" s="56">
        <f t="shared" si="119"/>
        <v>0</v>
      </c>
      <c r="O43" s="56">
        <f t="shared" si="119"/>
        <v>0</v>
      </c>
      <c r="P43" s="56">
        <f t="shared" si="119"/>
        <v>0</v>
      </c>
      <c r="Q43" s="56">
        <f t="shared" si="119"/>
        <v>0</v>
      </c>
      <c r="R43" s="56">
        <f t="shared" si="119"/>
        <v>0</v>
      </c>
      <c r="S43" s="56">
        <f t="shared" si="119"/>
        <v>0</v>
      </c>
      <c r="T43" s="56">
        <f t="shared" si="119"/>
        <v>0</v>
      </c>
      <c r="U43" s="56">
        <f t="shared" si="119"/>
        <v>0</v>
      </c>
      <c r="V43" s="56">
        <f t="shared" si="119"/>
        <v>0</v>
      </c>
      <c r="W43" s="56">
        <f t="shared" si="119"/>
        <v>0</v>
      </c>
      <c r="X43" s="56">
        <f t="shared" si="119"/>
        <v>0</v>
      </c>
      <c r="Y43" s="56">
        <f t="shared" si="119"/>
        <v>0</v>
      </c>
      <c r="Z43" s="56">
        <f t="shared" si="119"/>
        <v>0</v>
      </c>
      <c r="AA43" s="56">
        <f t="shared" ref="AA43:AB43" si="120">AA41*AA42</f>
        <v>0</v>
      </c>
      <c r="AB43" s="56">
        <f t="shared" si="120"/>
        <v>0</v>
      </c>
      <c r="AC43" s="56">
        <f t="shared" ref="AC43:AY43" si="121">AC41*AC42</f>
        <v>0</v>
      </c>
      <c r="AD43" s="56">
        <f t="shared" si="121"/>
        <v>0</v>
      </c>
      <c r="AE43" s="56">
        <f t="shared" si="121"/>
        <v>0</v>
      </c>
      <c r="AF43" s="56">
        <f t="shared" si="121"/>
        <v>0</v>
      </c>
      <c r="AG43" s="56">
        <f t="shared" si="121"/>
        <v>0</v>
      </c>
      <c r="AH43" s="56">
        <f t="shared" si="121"/>
        <v>0</v>
      </c>
      <c r="AI43" s="56">
        <f t="shared" si="121"/>
        <v>0</v>
      </c>
      <c r="AJ43" s="56">
        <f t="shared" si="121"/>
        <v>0</v>
      </c>
      <c r="AK43" s="56">
        <f t="shared" si="121"/>
        <v>116865.17986666667</v>
      </c>
      <c r="AL43" s="56">
        <f t="shared" si="121"/>
        <v>116865.17986666667</v>
      </c>
      <c r="AM43" s="56">
        <f t="shared" si="121"/>
        <v>116865.17986666667</v>
      </c>
      <c r="AN43" s="56">
        <f t="shared" si="121"/>
        <v>116865.17986666667</v>
      </c>
      <c r="AO43" s="56">
        <f t="shared" si="121"/>
        <v>116865.17986666667</v>
      </c>
      <c r="AP43" s="56">
        <f t="shared" si="121"/>
        <v>116865.17986666667</v>
      </c>
      <c r="AQ43" s="56">
        <f t="shared" si="121"/>
        <v>116865.17986666667</v>
      </c>
      <c r="AR43" s="56">
        <f t="shared" si="121"/>
        <v>116865.17986666667</v>
      </c>
      <c r="AS43" s="56">
        <f t="shared" si="121"/>
        <v>116865.17986666667</v>
      </c>
      <c r="AT43" s="56">
        <f t="shared" si="121"/>
        <v>116865.17986666667</v>
      </c>
      <c r="AU43" s="56">
        <f t="shared" si="121"/>
        <v>116865.17986666667</v>
      </c>
      <c r="AV43" s="56">
        <f t="shared" si="121"/>
        <v>116865.17986666667</v>
      </c>
      <c r="AW43" s="56">
        <f t="shared" si="121"/>
        <v>116865.17986666667</v>
      </c>
      <c r="AX43" s="56">
        <f t="shared" si="121"/>
        <v>116865.17986666667</v>
      </c>
      <c r="AY43" s="56">
        <f t="shared" si="121"/>
        <v>116865.17986666667</v>
      </c>
    </row>
    <row r="44" spans="1:51">
      <c r="A44" s="11">
        <v>57</v>
      </c>
      <c r="C44" t="s">
        <v>96</v>
      </c>
      <c r="D44" s="55">
        <f>'Calculations - Mains'!B28</f>
        <v>0</v>
      </c>
      <c r="E44" s="55">
        <f>'Calculations - Mains'!C28</f>
        <v>0</v>
      </c>
      <c r="F44" s="55">
        <f>'Calculations - Mains'!D28</f>
        <v>0</v>
      </c>
      <c r="G44" s="55">
        <f>'Calculations - Mains'!E28</f>
        <v>0</v>
      </c>
      <c r="H44" s="55">
        <f>'Calculations - Mains'!F28</f>
        <v>0</v>
      </c>
      <c r="I44" s="55">
        <f>'Calculations - Mains'!G28</f>
        <v>0</v>
      </c>
      <c r="J44" s="55">
        <f>'Calculations - Mains'!H28</f>
        <v>0</v>
      </c>
      <c r="K44" s="55">
        <f>'Calculations - Mains'!I28</f>
        <v>0</v>
      </c>
      <c r="L44" s="55">
        <f>'Calculations - Mains'!J28</f>
        <v>0</v>
      </c>
      <c r="M44" s="55">
        <f>'Calculations - Mains'!K28</f>
        <v>0</v>
      </c>
      <c r="N44" s="55">
        <f>'Calculations - Mains'!L28</f>
        <v>0</v>
      </c>
      <c r="O44" s="55">
        <f>'Calculations - Mains'!M28</f>
        <v>0</v>
      </c>
      <c r="P44" s="55">
        <f>'Calculations - Mains'!N28</f>
        <v>0</v>
      </c>
      <c r="Q44" s="55">
        <f>'Calculations - Mains'!O28</f>
        <v>0</v>
      </c>
      <c r="R44" s="55">
        <f>'Calculations - Mains'!P28</f>
        <v>0</v>
      </c>
      <c r="S44" s="55">
        <f>'Calculations - Mains'!Q28</f>
        <v>0</v>
      </c>
      <c r="T44" s="55">
        <f>'Calculations - Mains'!R28</f>
        <v>0</v>
      </c>
      <c r="U44" s="55">
        <f>'Calculations - Mains'!S28</f>
        <v>0</v>
      </c>
      <c r="V44" s="55">
        <f>'Calculations - Mains'!T28</f>
        <v>0</v>
      </c>
      <c r="W44" s="55">
        <f>'Calculations - Mains'!U28</f>
        <v>0</v>
      </c>
      <c r="X44" s="55">
        <f>'Calculations - Mains'!V28</f>
        <v>0</v>
      </c>
      <c r="Y44" s="55">
        <f>'Calculations - Mains'!W28</f>
        <v>0</v>
      </c>
      <c r="Z44" s="55">
        <f>'Calculations - Mains'!X28</f>
        <v>0</v>
      </c>
      <c r="AA44" s="55">
        <f>'Calculations - Mains'!Y28</f>
        <v>0</v>
      </c>
      <c r="AB44" s="55">
        <f>'Calculations - Mains'!Z28</f>
        <v>227675.16906666665</v>
      </c>
      <c r="AC44" s="55">
        <f>'Calculations - Mains'!AA28</f>
        <v>227675.16906666665</v>
      </c>
      <c r="AD44" s="55">
        <f>'Calculations - Mains'!AB28</f>
        <v>227675.16906666665</v>
      </c>
      <c r="AE44" s="55">
        <f>'Calculations - Mains'!AC28</f>
        <v>227675.16906666665</v>
      </c>
      <c r="AF44" s="55">
        <f>'Calculations - Mains'!AD28</f>
        <v>227675.16906666665</v>
      </c>
      <c r="AG44" s="55">
        <f>'Calculations - Mains'!AE28</f>
        <v>227675.16906666665</v>
      </c>
      <c r="AH44" s="55">
        <f>'Calculations - Mains'!AF28</f>
        <v>227675.16906666665</v>
      </c>
      <c r="AI44" s="55">
        <f>'Calculations - Mains'!AG28</f>
        <v>227675.16906666665</v>
      </c>
      <c r="AJ44" s="55">
        <f>'Calculations - Mains'!AH28</f>
        <v>227675.16906666665</v>
      </c>
      <c r="AK44" s="55">
        <f>'Calculations - Mains'!AI28</f>
        <v>227675.16906666665</v>
      </c>
      <c r="AL44" s="55">
        <f>'Calculations - Mains'!AJ28</f>
        <v>227675.16906666665</v>
      </c>
      <c r="AM44" s="55">
        <f>'Calculations - Mains'!AK28</f>
        <v>227675.16906666665</v>
      </c>
      <c r="AN44" s="55">
        <f>'Calculations - Mains'!AL28</f>
        <v>437184.76613333332</v>
      </c>
      <c r="AO44" s="55">
        <f>'Calculations - Mains'!AM28</f>
        <v>437184.76613333332</v>
      </c>
      <c r="AP44" s="55">
        <f>'Calculations - Mains'!AN28</f>
        <v>437184.76613333332</v>
      </c>
      <c r="AQ44" s="55">
        <f>'Calculations - Mains'!AO28</f>
        <v>437184.76613333332</v>
      </c>
      <c r="AR44" s="55">
        <f>'Calculations - Mains'!AP28</f>
        <v>437184.76613333332</v>
      </c>
      <c r="AS44" s="55">
        <f>'Calculations - Mains'!AQ28</f>
        <v>437184.76613333332</v>
      </c>
      <c r="AT44" s="55">
        <f>'Calculations - Mains'!AR28</f>
        <v>437184.76613333332</v>
      </c>
      <c r="AU44" s="55">
        <f>'Calculations - Mains'!AS28</f>
        <v>437184.76613333332</v>
      </c>
      <c r="AV44" s="55">
        <f>'Calculations - Mains'!AT28</f>
        <v>437184.76613333332</v>
      </c>
      <c r="AW44" s="55">
        <f>'Calculations - Mains'!AU28</f>
        <v>437184.76613333332</v>
      </c>
      <c r="AX44" s="55">
        <f>'Calculations - Mains'!AV28</f>
        <v>437184.76613333332</v>
      </c>
      <c r="AY44" s="55">
        <f>'Calculations - Mains'!AW28</f>
        <v>437184.76613333332</v>
      </c>
    </row>
    <row r="45" spans="1:51">
      <c r="A45" s="11">
        <v>58</v>
      </c>
      <c r="C45" t="s">
        <v>37</v>
      </c>
      <c r="D45" s="55">
        <f t="shared" ref="D45:Z45" si="122">D43-D44</f>
        <v>0</v>
      </c>
      <c r="E45" s="55">
        <f t="shared" si="122"/>
        <v>0</v>
      </c>
      <c r="F45" s="55">
        <f t="shared" si="122"/>
        <v>0</v>
      </c>
      <c r="G45" s="55">
        <f t="shared" si="122"/>
        <v>0</v>
      </c>
      <c r="H45" s="55">
        <f t="shared" si="122"/>
        <v>0</v>
      </c>
      <c r="I45" s="55">
        <f t="shared" si="122"/>
        <v>0</v>
      </c>
      <c r="J45" s="55">
        <f t="shared" si="122"/>
        <v>0</v>
      </c>
      <c r="K45" s="55">
        <f t="shared" si="122"/>
        <v>0</v>
      </c>
      <c r="L45" s="55">
        <f t="shared" si="122"/>
        <v>0</v>
      </c>
      <c r="M45" s="55">
        <f t="shared" si="122"/>
        <v>0</v>
      </c>
      <c r="N45" s="55">
        <f t="shared" si="122"/>
        <v>0</v>
      </c>
      <c r="O45" s="55">
        <f t="shared" si="122"/>
        <v>0</v>
      </c>
      <c r="P45" s="55">
        <f t="shared" si="122"/>
        <v>0</v>
      </c>
      <c r="Q45" s="55">
        <f t="shared" si="122"/>
        <v>0</v>
      </c>
      <c r="R45" s="55">
        <f t="shared" si="122"/>
        <v>0</v>
      </c>
      <c r="S45" s="55">
        <f t="shared" si="122"/>
        <v>0</v>
      </c>
      <c r="T45" s="55">
        <f t="shared" si="122"/>
        <v>0</v>
      </c>
      <c r="U45" s="55">
        <f t="shared" si="122"/>
        <v>0</v>
      </c>
      <c r="V45" s="55">
        <f t="shared" si="122"/>
        <v>0</v>
      </c>
      <c r="W45" s="55">
        <f t="shared" si="122"/>
        <v>0</v>
      </c>
      <c r="X45" s="55">
        <f t="shared" si="122"/>
        <v>0</v>
      </c>
      <c r="Y45" s="55">
        <f t="shared" si="122"/>
        <v>0</v>
      </c>
      <c r="Z45" s="55">
        <f t="shared" si="122"/>
        <v>0</v>
      </c>
      <c r="AA45" s="55">
        <f t="shared" ref="AA45:AB45" si="123">AA43-AA44</f>
        <v>0</v>
      </c>
      <c r="AB45" s="55">
        <f t="shared" si="123"/>
        <v>-227675.16906666665</v>
      </c>
      <c r="AC45" s="55">
        <f t="shared" ref="AC45:AY45" si="124">AC43-AC44</f>
        <v>-227675.16906666665</v>
      </c>
      <c r="AD45" s="55">
        <f t="shared" si="124"/>
        <v>-227675.16906666665</v>
      </c>
      <c r="AE45" s="55">
        <f t="shared" si="124"/>
        <v>-227675.16906666665</v>
      </c>
      <c r="AF45" s="55">
        <f t="shared" si="124"/>
        <v>-227675.16906666665</v>
      </c>
      <c r="AG45" s="55">
        <f t="shared" si="124"/>
        <v>-227675.16906666665</v>
      </c>
      <c r="AH45" s="55">
        <f t="shared" si="124"/>
        <v>-227675.16906666665</v>
      </c>
      <c r="AI45" s="55">
        <f t="shared" si="124"/>
        <v>-227675.16906666665</v>
      </c>
      <c r="AJ45" s="55">
        <f t="shared" si="124"/>
        <v>-227675.16906666665</v>
      </c>
      <c r="AK45" s="55">
        <f t="shared" si="124"/>
        <v>-110809.98919999998</v>
      </c>
      <c r="AL45" s="55">
        <f t="shared" si="124"/>
        <v>-110809.98919999998</v>
      </c>
      <c r="AM45" s="55">
        <f t="shared" si="124"/>
        <v>-110809.98919999998</v>
      </c>
      <c r="AN45" s="55">
        <f t="shared" si="124"/>
        <v>-320319.58626666665</v>
      </c>
      <c r="AO45" s="55">
        <f t="shared" si="124"/>
        <v>-320319.58626666665</v>
      </c>
      <c r="AP45" s="55">
        <f t="shared" si="124"/>
        <v>-320319.58626666665</v>
      </c>
      <c r="AQ45" s="55">
        <f t="shared" si="124"/>
        <v>-320319.58626666665</v>
      </c>
      <c r="AR45" s="55">
        <f t="shared" si="124"/>
        <v>-320319.58626666665</v>
      </c>
      <c r="AS45" s="55">
        <f t="shared" si="124"/>
        <v>-320319.58626666665</v>
      </c>
      <c r="AT45" s="55">
        <f t="shared" si="124"/>
        <v>-320319.58626666665</v>
      </c>
      <c r="AU45" s="55">
        <f t="shared" si="124"/>
        <v>-320319.58626666665</v>
      </c>
      <c r="AV45" s="55">
        <f t="shared" si="124"/>
        <v>-320319.58626666665</v>
      </c>
      <c r="AW45" s="55">
        <f t="shared" si="124"/>
        <v>-320319.58626666665</v>
      </c>
      <c r="AX45" s="55">
        <f t="shared" si="124"/>
        <v>-320319.58626666665</v>
      </c>
      <c r="AY45" s="55">
        <f t="shared" si="124"/>
        <v>-320319.58626666665</v>
      </c>
    </row>
    <row r="46" spans="1:51">
      <c r="A46" s="11">
        <v>59</v>
      </c>
      <c r="C46" t="s">
        <v>97</v>
      </c>
      <c r="D46" s="55">
        <f t="shared" ref="D46:O46" si="125">D45*0.2472</f>
        <v>0</v>
      </c>
      <c r="E46" s="55">
        <f t="shared" si="125"/>
        <v>0</v>
      </c>
      <c r="F46" s="55">
        <f t="shared" si="125"/>
        <v>0</v>
      </c>
      <c r="G46" s="55">
        <f t="shared" si="125"/>
        <v>0</v>
      </c>
      <c r="H46" s="55">
        <f t="shared" si="125"/>
        <v>0</v>
      </c>
      <c r="I46" s="55">
        <f t="shared" si="125"/>
        <v>0</v>
      </c>
      <c r="J46" s="55">
        <f t="shared" si="125"/>
        <v>0</v>
      </c>
      <c r="K46" s="55">
        <f t="shared" si="125"/>
        <v>0</v>
      </c>
      <c r="L46" s="55">
        <f t="shared" si="125"/>
        <v>0</v>
      </c>
      <c r="M46" s="55">
        <f t="shared" si="125"/>
        <v>0</v>
      </c>
      <c r="N46" s="55">
        <f t="shared" si="125"/>
        <v>0</v>
      </c>
      <c r="O46" s="55">
        <f t="shared" si="125"/>
        <v>0</v>
      </c>
      <c r="P46" s="55">
        <f>-'Calculations - Mains'!N35</f>
        <v>0</v>
      </c>
      <c r="Q46" s="55">
        <f>-'Calculations - Mains'!O35</f>
        <v>0</v>
      </c>
      <c r="R46" s="55">
        <f>-'Calculations - Mains'!P35</f>
        <v>0</v>
      </c>
      <c r="S46" s="55">
        <f>-'Calculations - Mains'!Q35</f>
        <v>0</v>
      </c>
      <c r="T46" s="55">
        <f>-'Calculations - Mains'!R35</f>
        <v>0</v>
      </c>
      <c r="U46" s="55">
        <f>-'Calculations - Mains'!S35</f>
        <v>0</v>
      </c>
      <c r="V46" s="55">
        <f>-'Calculations - Mains'!T35</f>
        <v>0</v>
      </c>
      <c r="W46" s="55">
        <f>-'Calculations - Mains'!U35</f>
        <v>0</v>
      </c>
      <c r="X46" s="55">
        <f>-'Calculations - Mains'!V35</f>
        <v>0</v>
      </c>
      <c r="Y46" s="55">
        <f>-'Calculations - Mains'!W35</f>
        <v>0</v>
      </c>
      <c r="Z46" s="55">
        <f>-'Calculations - Mains'!X35</f>
        <v>0</v>
      </c>
      <c r="AA46" s="55">
        <f>-'Calculations - Mains'!Y35</f>
        <v>0</v>
      </c>
      <c r="AB46" s="55">
        <f>-'Calculations - Mains'!Z36</f>
        <v>-56281.301793279999</v>
      </c>
      <c r="AC46" s="55">
        <f>-'Calculations - Mains'!AA36</f>
        <v>-112562.60358656</v>
      </c>
      <c r="AD46" s="55">
        <f>-'Calculations - Mains'!AB36</f>
        <v>-168843.90537984</v>
      </c>
      <c r="AE46" s="55">
        <f>-'Calculations - Mains'!AC36</f>
        <v>-225125.20717312</v>
      </c>
      <c r="AF46" s="55">
        <f>-'Calculations - Mains'!AD36</f>
        <v>-281406.5089664</v>
      </c>
      <c r="AG46" s="55">
        <f>-'Calculations - Mains'!AE36</f>
        <v>-337687.81075968</v>
      </c>
      <c r="AH46" s="55">
        <f>-'Calculations - Mains'!AF36</f>
        <v>-393969.11255296</v>
      </c>
      <c r="AI46" s="55">
        <f>-'Calculations - Mains'!AG36</f>
        <v>-450250.41434624</v>
      </c>
      <c r="AJ46" s="55">
        <f>-'Calculations - Mains'!AH36</f>
        <v>-506531.71613951999</v>
      </c>
      <c r="AK46" s="55">
        <f>-'Calculations - Mains'!AI36</f>
        <v>-533923.94546975999</v>
      </c>
      <c r="AL46" s="55">
        <f>-'Calculations - Mains'!AJ36</f>
        <v>-561316.17480000004</v>
      </c>
      <c r="AM46" s="55">
        <f>-'Calculations - Mains'!AK36</f>
        <v>-588708.40413024009</v>
      </c>
      <c r="AN46" s="55">
        <f>-'Calculations - Mains'!AL35</f>
        <v>-72457.870071753656</v>
      </c>
      <c r="AO46" s="55">
        <f>-'Calculations - Mains'!AM35</f>
        <v>-66383.557610648553</v>
      </c>
      <c r="AP46" s="55">
        <f>-'Calculations - Mains'!AN35</f>
        <v>-59658.425957282197</v>
      </c>
      <c r="AQ46" s="55">
        <f>-'Calculations - Mains'!AO35</f>
        <v>-53150.234034669593</v>
      </c>
      <c r="AR46" s="55">
        <f>-'Calculations - Mains'!AP35</f>
        <v>-46425.102381303237</v>
      </c>
      <c r="AS46" s="55">
        <f>-'Calculations - Mains'!AQ35</f>
        <v>-39916.910458690632</v>
      </c>
      <c r="AT46" s="55">
        <f>-'Calculations - Mains'!AR35</f>
        <v>-33191.778805324277</v>
      </c>
      <c r="AU46" s="55">
        <f>-'Calculations - Mains'!AS35</f>
        <v>-26466.647151957921</v>
      </c>
      <c r="AV46" s="55">
        <f>-'Calculations - Mains'!AT35</f>
        <v>-19958.455229345316</v>
      </c>
      <c r="AW46" s="55">
        <f>-'Calculations - Mains'!AU35</f>
        <v>-13233.32357597896</v>
      </c>
      <c r="AX46" s="55">
        <f>-'Calculations - Mains'!AV35</f>
        <v>-6725.1316533663567</v>
      </c>
      <c r="AY46" s="55">
        <f>-'Calculations - Mains'!AW35</f>
        <v>0</v>
      </c>
    </row>
    <row r="47" spans="1:51">
      <c r="A47" s="11">
        <v>60</v>
      </c>
      <c r="C47" t="s">
        <v>38</v>
      </c>
      <c r="D47" s="55">
        <f>D46</f>
        <v>0</v>
      </c>
      <c r="E47" s="55">
        <f t="shared" ref="E47" si="126">D47+E46</f>
        <v>0</v>
      </c>
      <c r="F47" s="55">
        <f t="shared" ref="F47" si="127">E47+F46</f>
        <v>0</v>
      </c>
      <c r="G47" s="55">
        <f t="shared" ref="G47" si="128">F47+G46</f>
        <v>0</v>
      </c>
      <c r="H47" s="55">
        <f t="shared" ref="H47" si="129">G47+H46</f>
        <v>0</v>
      </c>
      <c r="I47" s="55">
        <f t="shared" ref="I47" si="130">H47+I46</f>
        <v>0</v>
      </c>
      <c r="J47" s="55">
        <f t="shared" ref="J47" si="131">I47+J46</f>
        <v>0</v>
      </c>
      <c r="K47" s="55">
        <f t="shared" ref="K47" si="132">J47+K46</f>
        <v>0</v>
      </c>
      <c r="L47" s="55">
        <f t="shared" ref="L47" si="133">K47+L46</f>
        <v>0</v>
      </c>
      <c r="M47" s="55">
        <f t="shared" ref="M47" si="134">L47+M46</f>
        <v>0</v>
      </c>
      <c r="N47" s="55">
        <f t="shared" ref="N47" si="135">M47+N46</f>
        <v>0</v>
      </c>
      <c r="O47" s="55">
        <f t="shared" ref="O47" si="136">N47+O46</f>
        <v>0</v>
      </c>
      <c r="P47" s="55">
        <f t="shared" ref="P47" si="137">O47+P46</f>
        <v>0</v>
      </c>
      <c r="Q47" s="55">
        <f t="shared" ref="Q47" si="138">P47+Q46</f>
        <v>0</v>
      </c>
      <c r="R47" s="55">
        <f t="shared" ref="R47" si="139">Q47+R46</f>
        <v>0</v>
      </c>
      <c r="S47" s="55">
        <f t="shared" ref="S47" si="140">R47+S46</f>
        <v>0</v>
      </c>
      <c r="T47" s="55">
        <f t="shared" ref="T47" si="141">S47+T46</f>
        <v>0</v>
      </c>
      <c r="U47" s="55">
        <f t="shared" ref="U47" si="142">T47+U46</f>
        <v>0</v>
      </c>
      <c r="V47" s="55">
        <f t="shared" ref="V47" si="143">U47+V46</f>
        <v>0</v>
      </c>
      <c r="W47" s="55">
        <f t="shared" ref="W47" si="144">V47+W46</f>
        <v>0</v>
      </c>
      <c r="X47" s="55">
        <f t="shared" ref="X47" si="145">W47+X46</f>
        <v>0</v>
      </c>
      <c r="Y47" s="55">
        <f t="shared" ref="Y47" si="146">X47+Y46</f>
        <v>0</v>
      </c>
      <c r="Z47" s="55">
        <f t="shared" ref="Z47" si="147">Y47+Z46</f>
        <v>0</v>
      </c>
      <c r="AA47" s="55">
        <f t="shared" ref="AA47:AB47" si="148">Z47+AA46</f>
        <v>0</v>
      </c>
      <c r="AB47" s="55">
        <f t="shared" si="148"/>
        <v>-56281.301793279999</v>
      </c>
      <c r="AC47" s="55">
        <f t="shared" ref="AC47" si="149">AB47+AC46</f>
        <v>-168843.90537984</v>
      </c>
      <c r="AD47" s="55">
        <f t="shared" ref="AD47" si="150">AC47+AD46</f>
        <v>-337687.81075968</v>
      </c>
      <c r="AE47" s="55">
        <f t="shared" ref="AE47" si="151">AD47+AE46</f>
        <v>-562813.01793279999</v>
      </c>
      <c r="AF47" s="55">
        <f t="shared" ref="AF47" si="152">AE47+AF46</f>
        <v>-844219.52689919993</v>
      </c>
      <c r="AG47" s="55">
        <f t="shared" ref="AG47" si="153">AF47+AG46</f>
        <v>-1181907.3376588798</v>
      </c>
      <c r="AH47" s="55">
        <f t="shared" ref="AH47" si="154">AG47+AH46</f>
        <v>-1575876.4502118398</v>
      </c>
      <c r="AI47" s="55">
        <f t="shared" ref="AI47" si="155">AH47+AI46</f>
        <v>-2026126.8645580797</v>
      </c>
      <c r="AJ47" s="55">
        <f t="shared" ref="AJ47" si="156">AI47+AJ46</f>
        <v>-2532658.5806975998</v>
      </c>
      <c r="AK47" s="55">
        <f t="shared" ref="AK47" si="157">AJ47+AK46</f>
        <v>-3066582.5261673597</v>
      </c>
      <c r="AL47" s="55">
        <f t="shared" ref="AL47" si="158">AK47+AL46</f>
        <v>-3627898.7009673598</v>
      </c>
      <c r="AM47" s="55">
        <f t="shared" ref="AM47" si="159">AL47+AM46</f>
        <v>-4216607.1050976003</v>
      </c>
      <c r="AN47" s="55">
        <f t="shared" ref="AN47" si="160">AM47+AN46</f>
        <v>-4289064.9751693541</v>
      </c>
      <c r="AO47" s="55">
        <f t="shared" ref="AO47" si="161">AN47+AO46</f>
        <v>-4355448.5327800028</v>
      </c>
      <c r="AP47" s="55">
        <f t="shared" ref="AP47" si="162">AO47+AP46</f>
        <v>-4415106.9587372849</v>
      </c>
      <c r="AQ47" s="55">
        <f t="shared" ref="AQ47" si="163">AP47+AQ46</f>
        <v>-4468257.1927719545</v>
      </c>
      <c r="AR47" s="55">
        <f t="shared" ref="AR47" si="164">AQ47+AR46</f>
        <v>-4514682.2951532574</v>
      </c>
      <c r="AS47" s="55">
        <f t="shared" ref="AS47" si="165">AR47+AS46</f>
        <v>-4554599.2056119479</v>
      </c>
      <c r="AT47" s="55">
        <f t="shared" ref="AT47" si="166">AS47+AT46</f>
        <v>-4587790.9844172718</v>
      </c>
      <c r="AU47" s="55">
        <f t="shared" ref="AU47" si="167">AT47+AU46</f>
        <v>-4614257.63156923</v>
      </c>
      <c r="AV47" s="55">
        <f t="shared" ref="AV47" si="168">AU47+AV46</f>
        <v>-4634216.0867985757</v>
      </c>
      <c r="AW47" s="55">
        <f t="shared" ref="AW47" si="169">AV47+AW46</f>
        <v>-4647449.4103745548</v>
      </c>
      <c r="AX47" s="55">
        <f t="shared" ref="AX47" si="170">AW47+AX46</f>
        <v>-4654174.5420279214</v>
      </c>
      <c r="AY47" s="55">
        <f t="shared" ref="AY47" si="171">AX47+AY46</f>
        <v>-4654174.5420279214</v>
      </c>
    </row>
    <row r="48" spans="1:51">
      <c r="A48" s="11">
        <v>61</v>
      </c>
      <c r="C48" t="s">
        <v>36</v>
      </c>
      <c r="D48" s="55">
        <v>0</v>
      </c>
      <c r="E48" s="55">
        <f t="shared" ref="E48:AY48" si="172">(D48-E43-SUM(E34:E36)-E38)</f>
        <v>0</v>
      </c>
      <c r="F48" s="55">
        <f t="shared" si="172"/>
        <v>0</v>
      </c>
      <c r="G48" s="55">
        <f t="shared" si="172"/>
        <v>0</v>
      </c>
      <c r="H48" s="55">
        <f t="shared" si="172"/>
        <v>0</v>
      </c>
      <c r="I48" s="55">
        <f t="shared" si="172"/>
        <v>0</v>
      </c>
      <c r="J48" s="55">
        <f t="shared" si="172"/>
        <v>0</v>
      </c>
      <c r="K48" s="55">
        <f t="shared" si="172"/>
        <v>0</v>
      </c>
      <c r="L48" s="55">
        <f t="shared" si="172"/>
        <v>0</v>
      </c>
      <c r="M48" s="55">
        <f t="shared" si="172"/>
        <v>0</v>
      </c>
      <c r="N48" s="55">
        <f t="shared" si="172"/>
        <v>0</v>
      </c>
      <c r="O48" s="55">
        <f t="shared" si="172"/>
        <v>0</v>
      </c>
      <c r="P48" s="55">
        <f t="shared" si="172"/>
        <v>0</v>
      </c>
      <c r="Q48" s="55">
        <f t="shared" si="172"/>
        <v>0</v>
      </c>
      <c r="R48" s="55">
        <f t="shared" si="172"/>
        <v>0</v>
      </c>
      <c r="S48" s="55">
        <f t="shared" si="172"/>
        <v>0</v>
      </c>
      <c r="T48" s="55">
        <f t="shared" si="172"/>
        <v>0</v>
      </c>
      <c r="U48" s="55">
        <f t="shared" si="172"/>
        <v>0</v>
      </c>
      <c r="V48" s="55">
        <f t="shared" si="172"/>
        <v>0</v>
      </c>
      <c r="W48" s="55">
        <f t="shared" si="172"/>
        <v>0</v>
      </c>
      <c r="X48" s="55">
        <f t="shared" si="172"/>
        <v>0</v>
      </c>
      <c r="Y48" s="55">
        <f t="shared" si="172"/>
        <v>0</v>
      </c>
      <c r="Z48" s="55">
        <f t="shared" si="172"/>
        <v>0</v>
      </c>
      <c r="AA48" s="55">
        <f t="shared" si="172"/>
        <v>0</v>
      </c>
      <c r="AB48" s="55">
        <f t="shared" si="172"/>
        <v>0</v>
      </c>
      <c r="AC48" s="55">
        <f t="shared" si="172"/>
        <v>0</v>
      </c>
      <c r="AD48" s="55">
        <f t="shared" si="172"/>
        <v>0</v>
      </c>
      <c r="AE48" s="55">
        <f t="shared" si="172"/>
        <v>0</v>
      </c>
      <c r="AF48" s="55">
        <f t="shared" si="172"/>
        <v>0</v>
      </c>
      <c r="AG48" s="55">
        <f t="shared" si="172"/>
        <v>0</v>
      </c>
      <c r="AH48" s="55">
        <f t="shared" si="172"/>
        <v>0</v>
      </c>
      <c r="AI48" s="55">
        <f t="shared" si="172"/>
        <v>0</v>
      </c>
      <c r="AJ48" s="55">
        <f t="shared" si="172"/>
        <v>0</v>
      </c>
      <c r="AK48" s="55">
        <f t="shared" si="172"/>
        <v>-116865.17986666667</v>
      </c>
      <c r="AL48" s="55">
        <f t="shared" si="172"/>
        <v>-233730.35973333335</v>
      </c>
      <c r="AM48" s="55">
        <f t="shared" si="172"/>
        <v>-350595.53960000002</v>
      </c>
      <c r="AN48" s="55">
        <f t="shared" si="172"/>
        <v>-467460.71946666669</v>
      </c>
      <c r="AO48" s="55">
        <f t="shared" si="172"/>
        <v>-584325.89933333336</v>
      </c>
      <c r="AP48" s="55">
        <f t="shared" si="172"/>
        <v>-701191.07920000004</v>
      </c>
      <c r="AQ48" s="55">
        <f t="shared" si="172"/>
        <v>-818056.25906666671</v>
      </c>
      <c r="AR48" s="55">
        <f t="shared" si="172"/>
        <v>-934921.43893333338</v>
      </c>
      <c r="AS48" s="55">
        <f t="shared" si="172"/>
        <v>-1051786.6188000001</v>
      </c>
      <c r="AT48" s="55">
        <f t="shared" si="172"/>
        <v>-1168651.7986666667</v>
      </c>
      <c r="AU48" s="55">
        <f t="shared" si="172"/>
        <v>-1285516.9785333334</v>
      </c>
      <c r="AV48" s="55">
        <f t="shared" si="172"/>
        <v>-1402382.1584000001</v>
      </c>
      <c r="AW48" s="55">
        <f t="shared" si="172"/>
        <v>-1519247.3382666667</v>
      </c>
      <c r="AX48" s="55">
        <f t="shared" si="172"/>
        <v>-1636112.5181333334</v>
      </c>
      <c r="AY48" s="55">
        <f t="shared" si="172"/>
        <v>-1752977.6980000001</v>
      </c>
    </row>
    <row r="49" spans="1:51">
      <c r="A49" s="11">
        <v>62</v>
      </c>
      <c r="C49" s="45" t="s">
        <v>153</v>
      </c>
      <c r="D49" s="72">
        <v>112328.49026666663</v>
      </c>
      <c r="E49" s="55">
        <f t="shared" ref="E49:E50" si="173">((D47/2)+SUM(E47:O47)+(P47/2))/12</f>
        <v>0</v>
      </c>
      <c r="F49" s="55">
        <f t="shared" ref="F49:F50" si="174">((E47/2)+SUM(F47:P47)+(Q47/2))/12</f>
        <v>0</v>
      </c>
      <c r="G49" s="55">
        <f t="shared" ref="G49:G50" si="175">((F47/2)+SUM(G47:Q47)+(R47/2))/12</f>
        <v>0</v>
      </c>
      <c r="H49" s="55">
        <f t="shared" ref="H49:H50" si="176">((G47/2)+SUM(H47:R47)+(S47/2))/12</f>
        <v>0</v>
      </c>
      <c r="I49" s="55">
        <f t="shared" ref="I49:I50" si="177">((H47/2)+SUM(I47:S47)+(T47/2))/12</f>
        <v>0</v>
      </c>
      <c r="J49" s="55">
        <f t="shared" ref="J49:J50" si="178">((I47/2)+SUM(J47:T47)+(U47/2))/12</f>
        <v>0</v>
      </c>
      <c r="K49" s="55">
        <f t="shared" ref="K49:K50" si="179">((J47/2)+SUM(K47:U47)+(V47/2))/12</f>
        <v>0</v>
      </c>
      <c r="L49" s="55">
        <f t="shared" ref="L49:L50" si="180">((K47/2)+SUM(L47:V47)+(W47/2))/12</f>
        <v>0</v>
      </c>
      <c r="M49" s="55">
        <f t="shared" ref="M49:M50" si="181">((L47/2)+SUM(M47:W47)+(X47/2))/12</f>
        <v>0</v>
      </c>
      <c r="N49" s="55">
        <f t="shared" ref="N49:N50" si="182">((M47/2)+SUM(N47:X47)+(Y47/2))/12</f>
        <v>0</v>
      </c>
      <c r="O49" s="55">
        <f t="shared" ref="O49:P50" si="183">((N47/2)+SUM(O47:Y47)+(Z47/2))/12</f>
        <v>0</v>
      </c>
      <c r="P49" s="55">
        <f t="shared" si="183"/>
        <v>0</v>
      </c>
      <c r="Q49" s="55">
        <f>((P47/2)+SUM(Q47:AA47)+(AB47/2))/12</f>
        <v>-2345.0542413866665</v>
      </c>
      <c r="R49" s="55">
        <f t="shared" ref="R49:R50" si="184">((Q47/2)+SUM(R47:AB47)+(AC47/2))/12</f>
        <v>-11725.271206933334</v>
      </c>
      <c r="S49" s="55">
        <f t="shared" ref="S49:S50" si="185">((R47/2)+SUM(S47:AC47)+(AD47/2))/12</f>
        <v>-32830.759379413335</v>
      </c>
      <c r="T49" s="55">
        <f t="shared" ref="T49:T50" si="186">((S47/2)+SUM(T47:AD47)+(AE47/2))/12</f>
        <v>-70351.627241599999</v>
      </c>
      <c r="U49" s="55">
        <f t="shared" ref="U49:U50" si="187">((T47/2)+SUM(U47:AE47)+(AF47/2))/12</f>
        <v>-128977.98327626666</v>
      </c>
      <c r="V49" s="55">
        <f t="shared" ref="V49:V50" si="188">((U47/2)+SUM(V47:AF47)+(AG47/2))/12</f>
        <v>-213399.93596618666</v>
      </c>
      <c r="W49" s="55">
        <f t="shared" ref="W49:W50" si="189">((V47/2)+SUM(W47:AG47)+(AH47/2))/12</f>
        <v>-328307.59379413328</v>
      </c>
      <c r="X49" s="55">
        <f t="shared" ref="X49:X50" si="190">((W47/2)+SUM(X47:AH47)+(AI47/2))/12</f>
        <v>-478391.06524287997</v>
      </c>
      <c r="Y49" s="55">
        <f t="shared" ref="Y49:Y50" si="191">((X47/2)+SUM(Y47:AI47)+(AJ47/2))/12</f>
        <v>-668340.45879519999</v>
      </c>
      <c r="Z49" s="55">
        <f t="shared" ref="Z49:Z50" si="192">((Y47/2)+SUM(Z47:AJ47)+(AK47/2))/12</f>
        <v>-901642.17158123991</v>
      </c>
      <c r="AA49" s="55">
        <f t="shared" ref="AA49:AA50" si="193">((Z47/2)+SUM(AA47:AK47)+(AL47/2))/12</f>
        <v>-1180578.88937852</v>
      </c>
      <c r="AB49" s="55">
        <f t="shared" ref="AB49:AB50" si="194">((AA47/2)+SUM(AB47:AL47)+(AM47/2))/12</f>
        <v>-1507433.2979645599</v>
      </c>
      <c r="AC49" s="55">
        <f t="shared" ref="AC49:AC50" si="195">((AB47/2)+SUM(AC47:AM47)+(AN47/2))/12</f>
        <v>-1859491.2470676294</v>
      </c>
      <c r="AD49" s="55">
        <f t="shared" ref="AD49:AD50" si="196">((AC47/2)+SUM(AD47:AN47)+(AO47/2))/12</f>
        <v>-2210299.092933306</v>
      </c>
      <c r="AE49" s="55">
        <f t="shared" ref="AE49:AE50" si="197">((AD47/2)+SUM(AE47:AO47)+(AP47/2))/12</f>
        <v>-2554633.4169073799</v>
      </c>
      <c r="AF49" s="55">
        <f t="shared" ref="AF49:AF50" si="198">((AE47/2)+SUM(AF47:AP47)+(AQ47/2))/12</f>
        <v>-2887252.7220247448</v>
      </c>
      <c r="AG49" s="55">
        <f t="shared" ref="AG49:AG50" si="199">((AF47/2)+SUM(AG47:AQ47)+(AR47/2))/12</f>
        <v>-3202915.5113202953</v>
      </c>
      <c r="AH49" s="55">
        <f t="shared" ref="AH49:AH50" si="200">((AG47/2)+SUM(AH47:AR47)+(AS47/2))/12</f>
        <v>-3496380.2878289255</v>
      </c>
      <c r="AI49" s="55">
        <f t="shared" ref="AI49:AI50" si="201">((AH47/2)+SUM(AI47:AS47)+(AT47/2))/12</f>
        <v>-3762405.55458553</v>
      </c>
      <c r="AJ49" s="55">
        <f t="shared" ref="AJ49:AJ50" si="202">((AI47/2)+SUM(AJ47:AT47)+(AU47/2))/12</f>
        <v>-3995740.7754695546</v>
      </c>
      <c r="AK49" s="55">
        <f t="shared" ref="AK49:AK50" si="203">((AJ47/2)+SUM(AK47:AU47)+(AV47/2))/12</f>
        <v>-4191144.4535158924</v>
      </c>
      <c r="AL49" s="55">
        <f t="shared" ref="AL49:AL50" si="204">((AK47/2)+SUM(AL47:AV47)+(AW47/2))/12</f>
        <v>-4344578.8031120664</v>
      </c>
      <c r="AM49" s="55">
        <f t="shared" ref="AM49:AM50" si="205">((AL47/2)+SUM(AM47:AW47)+(AX47/2))/12</f>
        <v>-4453209.749998223</v>
      </c>
      <c r="AN49" s="55">
        <f t="shared" ref="AN49:AN50" si="206">((AM47/2)+SUM(AN47:AX47)+(AY47/2))/12</f>
        <v>-4514203.2199145099</v>
      </c>
      <c r="AO49" s="55">
        <f t="shared" ref="AO49:AO50" si="207">((AN47/2)+SUM(AO47:AY47)+(AZ47/2))/12</f>
        <v>-4353724.1558212163</v>
      </c>
      <c r="AP49" s="55">
        <f t="shared" ref="AP49:AP50" si="208">((AO47/2)+SUM(AP47:AZ47)+(BA47/2))/12</f>
        <v>-3993536.0929899928</v>
      </c>
      <c r="AQ49" s="55">
        <f t="shared" ref="AQ49:AQ50" si="209">((AP47/2)+SUM(AQ47:BA47)+(BB47/2))/12</f>
        <v>-3628096.28084344</v>
      </c>
      <c r="AR49" s="55">
        <f t="shared" ref="AR49:AR50" si="210">((AQ47/2)+SUM(AR47:BB47)+(BC47/2))/12</f>
        <v>-3257956.1078638881</v>
      </c>
      <c r="AS49" s="55">
        <f t="shared" ref="AS49:AS50" si="211">((AR47/2)+SUM(AS47:BC47)+(BD47/2))/12</f>
        <v>-2883666.9625336709</v>
      </c>
      <c r="AT49" s="55">
        <f t="shared" ref="AT49:AT50" si="212">((AS47/2)+SUM(AT47:BD47)+(BE47/2))/12</f>
        <v>-2505780.2333351206</v>
      </c>
      <c r="AU49" s="55">
        <f t="shared" ref="AU49:AU50" si="213">((AT47/2)+SUM(AU47:BE47)+(BF47/2))/12</f>
        <v>-2124847.3087505698</v>
      </c>
      <c r="AV49" s="55">
        <f t="shared" ref="AV49:AV50" si="214">((AU47/2)+SUM(AV47:BF47)+(BG47/2))/12</f>
        <v>-1741428.6164177989</v>
      </c>
      <c r="AW49" s="55">
        <f t="shared" ref="AW49:AW50" si="215">((AV47/2)+SUM(AW47:BG47)+(BH47/2))/12</f>
        <v>-1356075.5448191403</v>
      </c>
      <c r="AX49" s="55">
        <f t="shared" ref="AX49:AX50" si="216">((AW47/2)+SUM(AX47:BH47)+(BI47/2))/12</f>
        <v>-969339.48243692669</v>
      </c>
      <c r="AY49" s="55">
        <f t="shared" ref="AY49:AY50" si="217">((AX47/2)+SUM(AY47:BI47)+(BJ47/2))/12</f>
        <v>-581771.81775349018</v>
      </c>
    </row>
    <row r="50" spans="1:51">
      <c r="A50" s="11">
        <v>63</v>
      </c>
      <c r="C50" s="45" t="s">
        <v>154</v>
      </c>
      <c r="D50" s="72">
        <v>6572.7222222222226</v>
      </c>
      <c r="E50" s="55">
        <f t="shared" si="173"/>
        <v>0</v>
      </c>
      <c r="F50" s="55">
        <f t="shared" si="174"/>
        <v>0</v>
      </c>
      <c r="G50" s="55">
        <f t="shared" si="175"/>
        <v>0</v>
      </c>
      <c r="H50" s="55">
        <f t="shared" si="176"/>
        <v>0</v>
      </c>
      <c r="I50" s="55">
        <f t="shared" si="177"/>
        <v>0</v>
      </c>
      <c r="J50" s="55">
        <f t="shared" si="178"/>
        <v>0</v>
      </c>
      <c r="K50" s="55">
        <f t="shared" si="179"/>
        <v>0</v>
      </c>
      <c r="L50" s="55">
        <f t="shared" si="180"/>
        <v>0</v>
      </c>
      <c r="M50" s="55">
        <f t="shared" si="181"/>
        <v>0</v>
      </c>
      <c r="N50" s="55">
        <f t="shared" si="182"/>
        <v>0</v>
      </c>
      <c r="O50" s="55">
        <f t="shared" si="183"/>
        <v>0</v>
      </c>
      <c r="P50" s="55">
        <f t="shared" si="183"/>
        <v>0</v>
      </c>
      <c r="Q50" s="55">
        <f t="shared" ref="Q50" si="218">((P48/2)+SUM(Q48:AA48)+(AB48/2))/12</f>
        <v>0</v>
      </c>
      <c r="R50" s="55">
        <f t="shared" si="184"/>
        <v>0</v>
      </c>
      <c r="S50" s="55">
        <f t="shared" si="185"/>
        <v>0</v>
      </c>
      <c r="T50" s="55">
        <f t="shared" si="186"/>
        <v>0</v>
      </c>
      <c r="U50" s="55">
        <f t="shared" si="187"/>
        <v>0</v>
      </c>
      <c r="V50" s="55">
        <f t="shared" si="188"/>
        <v>0</v>
      </c>
      <c r="W50" s="55">
        <f t="shared" si="189"/>
        <v>0</v>
      </c>
      <c r="X50" s="55">
        <f t="shared" si="190"/>
        <v>0</v>
      </c>
      <c r="Y50" s="55">
        <f t="shared" si="191"/>
        <v>0</v>
      </c>
      <c r="Z50" s="55">
        <f t="shared" si="192"/>
        <v>-4869.382494444445</v>
      </c>
      <c r="AA50" s="55">
        <f t="shared" si="193"/>
        <v>-19477.52997777778</v>
      </c>
      <c r="AB50" s="55">
        <f t="shared" si="194"/>
        <v>-43824.442450000002</v>
      </c>
      <c r="AC50" s="55">
        <f t="shared" si="195"/>
        <v>-77910.11991111112</v>
      </c>
      <c r="AD50" s="55">
        <f t="shared" si="196"/>
        <v>-121734.56236111112</v>
      </c>
      <c r="AE50" s="55">
        <f t="shared" si="197"/>
        <v>-175297.76980000001</v>
      </c>
      <c r="AF50" s="55">
        <f t="shared" si="198"/>
        <v>-238599.74222777781</v>
      </c>
      <c r="AG50" s="55">
        <f t="shared" si="199"/>
        <v>-311640.47964444448</v>
      </c>
      <c r="AH50" s="55">
        <f t="shared" si="200"/>
        <v>-394419.98204999999</v>
      </c>
      <c r="AI50" s="55">
        <f t="shared" si="201"/>
        <v>-486938.24944444449</v>
      </c>
      <c r="AJ50" s="55">
        <f t="shared" si="202"/>
        <v>-589195.28182777786</v>
      </c>
      <c r="AK50" s="55">
        <f t="shared" si="203"/>
        <v>-701191.07920000004</v>
      </c>
      <c r="AL50" s="55">
        <f t="shared" si="204"/>
        <v>-818056.25906666683</v>
      </c>
      <c r="AM50" s="55">
        <f t="shared" si="205"/>
        <v>-934921.4389333335</v>
      </c>
      <c r="AN50" s="55">
        <f t="shared" si="206"/>
        <v>-1051786.6187999998</v>
      </c>
      <c r="AO50" s="55">
        <f t="shared" si="207"/>
        <v>-1090741.6787555555</v>
      </c>
      <c r="AP50" s="55">
        <f t="shared" si="208"/>
        <v>-1046917.2363055554</v>
      </c>
      <c r="AQ50" s="55">
        <f t="shared" si="209"/>
        <v>-993354.02886666683</v>
      </c>
      <c r="AR50" s="55">
        <f t="shared" si="210"/>
        <v>-930052.05643888901</v>
      </c>
      <c r="AS50" s="55">
        <f t="shared" si="211"/>
        <v>-857011.31902222242</v>
      </c>
      <c r="AT50" s="55">
        <f t="shared" si="212"/>
        <v>-774231.81661666685</v>
      </c>
      <c r="AU50" s="55">
        <f t="shared" si="213"/>
        <v>-681713.5492222223</v>
      </c>
      <c r="AV50" s="55">
        <f t="shared" si="214"/>
        <v>-579456.51683888899</v>
      </c>
      <c r="AW50" s="55">
        <f t="shared" si="215"/>
        <v>-467460.71946666669</v>
      </c>
      <c r="AX50" s="55">
        <f t="shared" si="216"/>
        <v>-345726.15710555558</v>
      </c>
      <c r="AY50" s="55">
        <f t="shared" si="217"/>
        <v>-214252.82975555558</v>
      </c>
    </row>
    <row r="51" spans="1:51">
      <c r="A51" s="11">
        <v>64</v>
      </c>
      <c r="C51" s="45" t="s">
        <v>155</v>
      </c>
      <c r="D51" s="73">
        <v>-3065000</v>
      </c>
      <c r="E51" s="54">
        <f t="shared" ref="E51" si="219">((D40/2)+SUM(E40:O40)+(P40/2))/12</f>
        <v>0</v>
      </c>
      <c r="F51" s="54">
        <f t="shared" ref="F51" si="220">((E40/2)+SUM(F40:P40)+(Q40/2))/12</f>
        <v>0</v>
      </c>
      <c r="G51" s="54">
        <f t="shared" ref="G51" si="221">((F40/2)+SUM(G40:Q40)+(R40/2))/12</f>
        <v>0</v>
      </c>
      <c r="H51" s="54">
        <f t="shared" ref="H51" si="222">((G40/2)+SUM(H40:R40)+(S40/2))/12</f>
        <v>0</v>
      </c>
      <c r="I51" s="54">
        <f t="shared" ref="I51" si="223">((H40/2)+SUM(I40:S40)+(T40/2))/12</f>
        <v>0</v>
      </c>
      <c r="J51" s="54">
        <f t="shared" ref="J51" si="224">((I40/2)+SUM(J40:T40)+(U40/2))/12</f>
        <v>0</v>
      </c>
      <c r="K51" s="54">
        <f t="shared" ref="K51" si="225">((J40/2)+SUM(K40:U40)+(V40/2))/12</f>
        <v>0</v>
      </c>
      <c r="L51" s="54">
        <f t="shared" ref="L51" si="226">((K40/2)+SUM(L40:V40)+(W40/2))/12</f>
        <v>0</v>
      </c>
      <c r="M51" s="54">
        <f t="shared" ref="M51" si="227">((L40/2)+SUM(M40:W40)+(X40/2))/12</f>
        <v>0</v>
      </c>
      <c r="N51" s="54">
        <f t="shared" ref="N51" si="228">((M40/2)+SUM(N40:X40)+(Y40/2))/12</f>
        <v>0</v>
      </c>
      <c r="O51" s="54">
        <f t="shared" ref="O51:P51" si="229">((N40/2)+SUM(O40:Y40)+(Z40/2))/12</f>
        <v>0</v>
      </c>
      <c r="P51" s="54">
        <f t="shared" si="229"/>
        <v>0</v>
      </c>
      <c r="Q51" s="54">
        <f t="shared" ref="Q51" si="230">((P40/2)+SUM(Q40:AA40)+(AB40/2))/12</f>
        <v>0</v>
      </c>
      <c r="R51" s="54">
        <f t="shared" ref="R51" si="231">((Q40/2)+SUM(R40:AB40)+(AC40/2))/12</f>
        <v>0</v>
      </c>
      <c r="S51" s="54">
        <f t="shared" ref="S51" si="232">((R40/2)+SUM(S40:AC40)+(AD40/2))/12</f>
        <v>0</v>
      </c>
      <c r="T51" s="54">
        <f t="shared" ref="T51" si="233">((S40/2)+SUM(T40:AD40)+(AE40/2))/12</f>
        <v>0</v>
      </c>
      <c r="U51" s="54">
        <f t="shared" ref="U51" si="234">((T40/2)+SUM(U40:AE40)+(AF40/2))/12</f>
        <v>0</v>
      </c>
      <c r="V51" s="54">
        <f t="shared" ref="V51" si="235">((U40/2)+SUM(V40:AF40)+(AG40/2))/12</f>
        <v>0</v>
      </c>
      <c r="W51" s="54">
        <f t="shared" ref="W51" si="236">((V40/2)+SUM(W40:AG40)+(AH40/2))/12</f>
        <v>0</v>
      </c>
      <c r="X51" s="54">
        <f t="shared" ref="X51" si="237">((W40/2)+SUM(X40:AH40)+(AI40/2))/12</f>
        <v>0</v>
      </c>
      <c r="Y51" s="54">
        <f t="shared" ref="Y51" si="238">((X40/2)+SUM(Y40:AI40)+(AJ40/2))/12</f>
        <v>0</v>
      </c>
      <c r="Z51" s="54">
        <f t="shared" ref="Z51" si="239">((Y40/2)+SUM(Z40:AJ40)+(AK40/2))/12</f>
        <v>3027595.3333333335</v>
      </c>
      <c r="AA51" s="54">
        <f t="shared" ref="AA51" si="240">((Z40/2)+SUM(AA40:AK40)+(AL40/2))/12</f>
        <v>9082786</v>
      </c>
      <c r="AB51" s="54">
        <f t="shared" ref="AB51" si="241">((AA40/2)+SUM(AB40:AL40)+(AM40/2))/12</f>
        <v>15137976.666666666</v>
      </c>
      <c r="AC51" s="54">
        <f t="shared" ref="AC51" si="242">((AB40/2)+SUM(AC40:AM40)+(AN40/2))/12</f>
        <v>21193167.333333332</v>
      </c>
      <c r="AD51" s="54">
        <f t="shared" ref="AD51" si="243">((AC40/2)+SUM(AD40:AN40)+(AO40/2))/12</f>
        <v>27248358</v>
      </c>
      <c r="AE51" s="54">
        <f t="shared" ref="AE51" si="244">((AD40/2)+SUM(AE40:AO40)+(AP40/2))/12</f>
        <v>33303548.666666668</v>
      </c>
      <c r="AF51" s="54">
        <f t="shared" ref="AF51" si="245">((AE40/2)+SUM(AF40:AP40)+(AQ40/2))/12</f>
        <v>39358739.333333336</v>
      </c>
      <c r="AG51" s="54">
        <f t="shared" ref="AG51" si="246">((AF40/2)+SUM(AG40:AQ40)+(AR40/2))/12</f>
        <v>45413930</v>
      </c>
      <c r="AH51" s="54">
        <f t="shared" ref="AH51" si="247">((AG40/2)+SUM(AH40:AR40)+(AS40/2))/12</f>
        <v>51469120.666666664</v>
      </c>
      <c r="AI51" s="54">
        <f t="shared" ref="AI51" si="248">((AH40/2)+SUM(AI40:AS40)+(AT40/2))/12</f>
        <v>57524311.333333336</v>
      </c>
      <c r="AJ51" s="54">
        <f t="shared" ref="AJ51" si="249">((AI40/2)+SUM(AJ40:AT40)+(AU40/2))/12</f>
        <v>63579502</v>
      </c>
      <c r="AK51" s="54">
        <f t="shared" ref="AK51" si="250">((AJ40/2)+SUM(AK40:AU40)+(AV40/2))/12</f>
        <v>69634692.666666672</v>
      </c>
      <c r="AL51" s="54">
        <f t="shared" ref="AL51" si="251">((AK40/2)+SUM(AL40:AV40)+(AW40/2))/12</f>
        <v>72662288</v>
      </c>
      <c r="AM51" s="54">
        <f t="shared" ref="AM51" si="252">((AL40/2)+SUM(AM40:AW40)+(AX40/2))/12</f>
        <v>72662288</v>
      </c>
      <c r="AN51" s="54">
        <f t="shared" ref="AN51" si="253">((AM40/2)+SUM(AN40:AX40)+(AY40/2))/12</f>
        <v>72662288</v>
      </c>
      <c r="AO51" s="54">
        <f t="shared" ref="AO51" si="254">((AN40/2)+SUM(AO40:AY40)+(AZ40/2))/12</f>
        <v>69634692.666666672</v>
      </c>
      <c r="AP51" s="54">
        <f t="shared" ref="AP51" si="255">((AO40/2)+SUM(AP40:AZ40)+(BA40/2))/12</f>
        <v>63579502</v>
      </c>
      <c r="AQ51" s="54">
        <f t="shared" ref="AQ51" si="256">((AP40/2)+SUM(AQ40:BA40)+(BB40/2))/12</f>
        <v>57524311.333333336</v>
      </c>
      <c r="AR51" s="54">
        <f t="shared" ref="AR51" si="257">((AQ40/2)+SUM(AR40:BB40)+(BC40/2))/12</f>
        <v>51469120.666666664</v>
      </c>
      <c r="AS51" s="54">
        <f t="shared" ref="AS51" si="258">((AR40/2)+SUM(AS40:BC40)+(BD40/2))/12</f>
        <v>45413930</v>
      </c>
      <c r="AT51" s="54">
        <f t="shared" ref="AT51" si="259">((AS40/2)+SUM(AT40:BD40)+(BE40/2))/12</f>
        <v>39358739.333333336</v>
      </c>
      <c r="AU51" s="54">
        <f t="shared" ref="AU51" si="260">((AT40/2)+SUM(AU40:BE40)+(BF40/2))/12</f>
        <v>33303548.666666668</v>
      </c>
      <c r="AV51" s="54">
        <f t="shared" ref="AV51" si="261">((AU40/2)+SUM(AV40:BF40)+(BG40/2))/12</f>
        <v>27248358</v>
      </c>
      <c r="AW51" s="54">
        <f t="shared" ref="AW51" si="262">((AV40/2)+SUM(AW40:BG40)+(BH40/2))/12</f>
        <v>21193167.333333332</v>
      </c>
      <c r="AX51" s="54">
        <f t="shared" ref="AX51" si="263">((AW40/2)+SUM(AX40:BH40)+(BI40/2))/12</f>
        <v>15137976.666666666</v>
      </c>
      <c r="AY51" s="54">
        <f t="shared" ref="AY51" si="264">((AX40/2)+SUM(AY40:BI40)+(BJ40/2))/12</f>
        <v>9082786</v>
      </c>
    </row>
    <row r="52" spans="1:51">
      <c r="A52" s="11">
        <v>65</v>
      </c>
      <c r="C52" s="45" t="s">
        <v>156</v>
      </c>
      <c r="D52" s="71">
        <f t="shared" ref="D52:AN52" si="265">D51</f>
        <v>-3065000</v>
      </c>
      <c r="E52" s="6">
        <f>E51</f>
        <v>0</v>
      </c>
      <c r="F52" s="6">
        <f t="shared" si="265"/>
        <v>0</v>
      </c>
      <c r="G52" s="6">
        <f t="shared" si="265"/>
        <v>0</v>
      </c>
      <c r="H52" s="6">
        <f t="shared" si="265"/>
        <v>0</v>
      </c>
      <c r="I52" s="6">
        <f t="shared" si="265"/>
        <v>0</v>
      </c>
      <c r="J52" s="6">
        <f t="shared" si="265"/>
        <v>0</v>
      </c>
      <c r="K52" s="6">
        <f t="shared" si="265"/>
        <v>0</v>
      </c>
      <c r="L52" s="6">
        <f t="shared" si="265"/>
        <v>0</v>
      </c>
      <c r="M52" s="6">
        <f t="shared" si="265"/>
        <v>0</v>
      </c>
      <c r="N52" s="6">
        <f t="shared" si="265"/>
        <v>0</v>
      </c>
      <c r="O52" s="6">
        <f t="shared" si="265"/>
        <v>0</v>
      </c>
      <c r="P52" s="6">
        <f t="shared" si="265"/>
        <v>0</v>
      </c>
      <c r="Q52" s="6">
        <f t="shared" si="265"/>
        <v>0</v>
      </c>
      <c r="R52" s="6">
        <f t="shared" si="265"/>
        <v>0</v>
      </c>
      <c r="S52" s="6">
        <f t="shared" si="265"/>
        <v>0</v>
      </c>
      <c r="T52" s="6">
        <f t="shared" si="265"/>
        <v>0</v>
      </c>
      <c r="U52" s="6">
        <f t="shared" si="265"/>
        <v>0</v>
      </c>
      <c r="V52" s="6">
        <f t="shared" si="265"/>
        <v>0</v>
      </c>
      <c r="W52" s="6">
        <f t="shared" si="265"/>
        <v>0</v>
      </c>
      <c r="X52" s="6">
        <f t="shared" si="265"/>
        <v>0</v>
      </c>
      <c r="Y52" s="6">
        <f t="shared" si="265"/>
        <v>0</v>
      </c>
      <c r="Z52" s="6">
        <f t="shared" si="265"/>
        <v>3027595.3333333335</v>
      </c>
      <c r="AA52" s="6">
        <f t="shared" si="265"/>
        <v>9082786</v>
      </c>
      <c r="AB52" s="6">
        <f t="shared" si="265"/>
        <v>15137976.666666666</v>
      </c>
      <c r="AC52" s="6">
        <f t="shared" si="265"/>
        <v>21193167.333333332</v>
      </c>
      <c r="AD52" s="6">
        <f t="shared" si="265"/>
        <v>27248358</v>
      </c>
      <c r="AE52" s="6">
        <f t="shared" si="265"/>
        <v>33303548.666666668</v>
      </c>
      <c r="AF52" s="6">
        <f t="shared" si="265"/>
        <v>39358739.333333336</v>
      </c>
      <c r="AG52" s="6">
        <f t="shared" si="265"/>
        <v>45413930</v>
      </c>
      <c r="AH52" s="6">
        <f t="shared" si="265"/>
        <v>51469120.666666664</v>
      </c>
      <c r="AI52" s="6">
        <f t="shared" si="265"/>
        <v>57524311.333333336</v>
      </c>
      <c r="AJ52" s="6">
        <f t="shared" si="265"/>
        <v>63579502</v>
      </c>
      <c r="AK52" s="6">
        <f t="shared" si="265"/>
        <v>69634692.666666672</v>
      </c>
      <c r="AL52" s="6">
        <f t="shared" si="265"/>
        <v>72662288</v>
      </c>
      <c r="AM52" s="6">
        <f t="shared" si="265"/>
        <v>72662288</v>
      </c>
      <c r="AN52" s="6">
        <f t="shared" si="265"/>
        <v>72662288</v>
      </c>
      <c r="AO52" s="6">
        <f t="shared" ref="AO52:AY52" si="266">AO51</f>
        <v>69634692.666666672</v>
      </c>
      <c r="AP52" s="6">
        <f t="shared" si="266"/>
        <v>63579502</v>
      </c>
      <c r="AQ52" s="6">
        <f t="shared" si="266"/>
        <v>57524311.333333336</v>
      </c>
      <c r="AR52" s="6">
        <f t="shared" si="266"/>
        <v>51469120.666666664</v>
      </c>
      <c r="AS52" s="6">
        <f t="shared" si="266"/>
        <v>45413930</v>
      </c>
      <c r="AT52" s="6">
        <f t="shared" si="266"/>
        <v>39358739.333333336</v>
      </c>
      <c r="AU52" s="6">
        <f t="shared" si="266"/>
        <v>33303548.666666668</v>
      </c>
      <c r="AV52" s="6">
        <f t="shared" si="266"/>
        <v>27248358</v>
      </c>
      <c r="AW52" s="6">
        <f t="shared" si="266"/>
        <v>21193167.333333332</v>
      </c>
      <c r="AX52" s="6">
        <f t="shared" si="266"/>
        <v>15137976.666666666</v>
      </c>
      <c r="AY52" s="6">
        <f t="shared" si="266"/>
        <v>9082786</v>
      </c>
    </row>
    <row r="53" spans="1:51" ht="6" customHeight="1"/>
    <row r="54" spans="1:51">
      <c r="B54" s="207" t="s">
        <v>109</v>
      </c>
      <c r="C54" s="207"/>
    </row>
    <row r="55" spans="1:51">
      <c r="B55" s="207"/>
      <c r="C55" s="207"/>
    </row>
  </sheetData>
  <sortState xmlns:xlrd2="http://schemas.microsoft.com/office/spreadsheetml/2017/richdata2" ref="B5:C32">
    <sortCondition ref="B5:B32"/>
  </sortState>
  <mergeCells count="1">
    <mergeCell ref="B54:C55"/>
  </mergeCells>
  <pageMargins left="0.7" right="0.7" top="0.89124999999999999" bottom="0.75" header="0.3" footer="0.3"/>
  <pageSetup scale="51" fitToWidth="0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4AB0-0F40-47BF-8697-54F558C8CD99}">
  <dimension ref="A1:BE36"/>
  <sheetViews>
    <sheetView zoomScaleNormal="100" workbookViewId="0">
      <pane xSplit="1" topLeftCell="Z1" activePane="topRight" state="frozen"/>
      <selection activeCell="AN43" sqref="AN43"/>
      <selection pane="topRight" activeCell="AI8" sqref="AI8:AI9"/>
    </sheetView>
  </sheetViews>
  <sheetFormatPr defaultRowHeight="12.75"/>
  <cols>
    <col min="1" max="1" width="34" bestFit="1" customWidth="1"/>
    <col min="2" max="49" width="14.7109375" customWidth="1"/>
    <col min="50" max="50" width="21" bestFit="1" customWidth="1"/>
    <col min="51" max="51" width="14.85546875" bestFit="1" customWidth="1"/>
    <col min="52" max="52" width="15.85546875" customWidth="1"/>
    <col min="53" max="53" width="14.85546875" bestFit="1" customWidth="1"/>
    <col min="54" max="55" width="14.85546875" hidden="1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>
      <c r="B1" s="11">
        <f t="shared" ref="B1:M1" si="0">YEAR(B7)</f>
        <v>2022</v>
      </c>
      <c r="C1" s="11">
        <f t="shared" si="0"/>
        <v>2022</v>
      </c>
      <c r="D1" s="11">
        <f t="shared" si="0"/>
        <v>2022</v>
      </c>
      <c r="E1" s="11">
        <f t="shared" si="0"/>
        <v>2022</v>
      </c>
      <c r="F1" s="11">
        <f t="shared" si="0"/>
        <v>2022</v>
      </c>
      <c r="G1" s="11">
        <f t="shared" si="0"/>
        <v>2022</v>
      </c>
      <c r="H1" s="11">
        <f t="shared" si="0"/>
        <v>2022</v>
      </c>
      <c r="I1" s="11">
        <f t="shared" si="0"/>
        <v>2022</v>
      </c>
      <c r="J1" s="11">
        <f t="shared" si="0"/>
        <v>2022</v>
      </c>
      <c r="K1" s="11">
        <f t="shared" si="0"/>
        <v>2022</v>
      </c>
      <c r="L1" s="11">
        <f t="shared" si="0"/>
        <v>2022</v>
      </c>
      <c r="M1" s="11">
        <f t="shared" si="0"/>
        <v>2022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57">
      <c r="B2" s="11">
        <f t="shared" ref="B2:M2" si="1">MONTH(B7)</f>
        <v>1</v>
      </c>
      <c r="C2" s="11">
        <f t="shared" si="1"/>
        <v>2</v>
      </c>
      <c r="D2" s="11">
        <f t="shared" si="1"/>
        <v>3</v>
      </c>
      <c r="E2" s="11">
        <f t="shared" si="1"/>
        <v>4</v>
      </c>
      <c r="F2" s="11">
        <f t="shared" si="1"/>
        <v>5</v>
      </c>
      <c r="G2" s="11">
        <f t="shared" si="1"/>
        <v>6</v>
      </c>
      <c r="H2" s="11">
        <f t="shared" si="1"/>
        <v>7</v>
      </c>
      <c r="I2" s="11">
        <f t="shared" si="1"/>
        <v>8</v>
      </c>
      <c r="J2" s="11">
        <f t="shared" si="1"/>
        <v>9</v>
      </c>
      <c r="K2" s="11">
        <f t="shared" si="1"/>
        <v>10</v>
      </c>
      <c r="L2" s="11">
        <f t="shared" si="1"/>
        <v>11</v>
      </c>
      <c r="M2" s="11">
        <f t="shared" si="1"/>
        <v>12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7">
      <c r="B3" s="11">
        <f t="shared" ref="B3:M3" si="2">DAY(B7)</f>
        <v>31</v>
      </c>
      <c r="C3" s="11">
        <f t="shared" si="2"/>
        <v>28</v>
      </c>
      <c r="D3" s="11">
        <f t="shared" si="2"/>
        <v>31</v>
      </c>
      <c r="E3" s="11">
        <f t="shared" si="2"/>
        <v>30</v>
      </c>
      <c r="F3" s="11">
        <f t="shared" si="2"/>
        <v>31</v>
      </c>
      <c r="G3" s="11">
        <f t="shared" si="2"/>
        <v>30</v>
      </c>
      <c r="H3" s="11">
        <f t="shared" si="2"/>
        <v>31</v>
      </c>
      <c r="I3" s="11">
        <f t="shared" si="2"/>
        <v>31</v>
      </c>
      <c r="J3" s="11">
        <f t="shared" si="2"/>
        <v>30</v>
      </c>
      <c r="K3" s="11">
        <f t="shared" si="2"/>
        <v>31</v>
      </c>
      <c r="L3" s="11">
        <f t="shared" si="2"/>
        <v>30</v>
      </c>
      <c r="M3" s="11">
        <f t="shared" si="2"/>
        <v>31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57">
      <c r="B4" s="5">
        <f t="shared" ref="B4:M4" si="3">YEAR(B7)</f>
        <v>2022</v>
      </c>
      <c r="C4" s="5">
        <f t="shared" si="3"/>
        <v>2022</v>
      </c>
      <c r="D4" s="5">
        <f t="shared" si="3"/>
        <v>2022</v>
      </c>
      <c r="E4" s="5">
        <f t="shared" si="3"/>
        <v>2022</v>
      </c>
      <c r="F4" s="5">
        <f t="shared" si="3"/>
        <v>2022</v>
      </c>
      <c r="G4" s="5">
        <f t="shared" si="3"/>
        <v>2022</v>
      </c>
      <c r="H4" s="5">
        <f t="shared" si="3"/>
        <v>2022</v>
      </c>
      <c r="I4" s="5">
        <f t="shared" si="3"/>
        <v>2022</v>
      </c>
      <c r="J4" s="5">
        <f t="shared" si="3"/>
        <v>2022</v>
      </c>
      <c r="K4" s="5">
        <f t="shared" si="3"/>
        <v>2022</v>
      </c>
      <c r="L4" s="5">
        <f t="shared" si="3"/>
        <v>2022</v>
      </c>
      <c r="M4" s="5">
        <f t="shared" si="3"/>
        <v>2022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6" spans="1:57">
      <c r="A6" s="2" t="s">
        <v>2</v>
      </c>
      <c r="BD6" s="49" t="s">
        <v>45</v>
      </c>
    </row>
    <row r="7" spans="1:57">
      <c r="A7" t="s">
        <v>0</v>
      </c>
      <c r="B7" s="47">
        <v>44592</v>
      </c>
      <c r="C7" s="47">
        <f>EOMONTH(B7,1)</f>
        <v>44620</v>
      </c>
      <c r="D7" s="47">
        <f t="shared" ref="D7:AW7" si="4">EOMONTH(C7,1)</f>
        <v>44651</v>
      </c>
      <c r="E7" s="47">
        <f t="shared" si="4"/>
        <v>44681</v>
      </c>
      <c r="F7" s="47">
        <f t="shared" si="4"/>
        <v>44712</v>
      </c>
      <c r="G7" s="47">
        <f t="shared" si="4"/>
        <v>44742</v>
      </c>
      <c r="H7" s="47">
        <f t="shared" si="4"/>
        <v>44773</v>
      </c>
      <c r="I7" s="47">
        <f t="shared" si="4"/>
        <v>44804</v>
      </c>
      <c r="J7" s="47">
        <f t="shared" si="4"/>
        <v>44834</v>
      </c>
      <c r="K7" s="47">
        <f t="shared" si="4"/>
        <v>44865</v>
      </c>
      <c r="L7" s="47">
        <f t="shared" si="4"/>
        <v>44895</v>
      </c>
      <c r="M7" s="47">
        <f t="shared" si="4"/>
        <v>44926</v>
      </c>
      <c r="N7" s="47">
        <f t="shared" si="4"/>
        <v>44957</v>
      </c>
      <c r="O7" s="47">
        <f t="shared" si="4"/>
        <v>44985</v>
      </c>
      <c r="P7" s="47">
        <f t="shared" si="4"/>
        <v>45016</v>
      </c>
      <c r="Q7" s="47">
        <f t="shared" si="4"/>
        <v>45046</v>
      </c>
      <c r="R7" s="47">
        <f t="shared" si="4"/>
        <v>45077</v>
      </c>
      <c r="S7" s="47">
        <f t="shared" si="4"/>
        <v>45107</v>
      </c>
      <c r="T7" s="47">
        <f t="shared" si="4"/>
        <v>45138</v>
      </c>
      <c r="U7" s="47">
        <f t="shared" si="4"/>
        <v>45169</v>
      </c>
      <c r="V7" s="47">
        <f t="shared" si="4"/>
        <v>45199</v>
      </c>
      <c r="W7" s="47">
        <f t="shared" si="4"/>
        <v>45230</v>
      </c>
      <c r="X7" s="47">
        <f t="shared" si="4"/>
        <v>45260</v>
      </c>
      <c r="Y7" s="47">
        <f t="shared" si="4"/>
        <v>45291</v>
      </c>
      <c r="Z7" s="47">
        <f t="shared" si="4"/>
        <v>45322</v>
      </c>
      <c r="AA7" s="47">
        <f t="shared" si="4"/>
        <v>45351</v>
      </c>
      <c r="AB7" s="47">
        <f t="shared" si="4"/>
        <v>45382</v>
      </c>
      <c r="AC7" s="47">
        <f t="shared" si="4"/>
        <v>45412</v>
      </c>
      <c r="AD7" s="47">
        <f t="shared" si="4"/>
        <v>45443</v>
      </c>
      <c r="AE7" s="47">
        <f t="shared" si="4"/>
        <v>45473</v>
      </c>
      <c r="AF7" s="47">
        <f t="shared" si="4"/>
        <v>45504</v>
      </c>
      <c r="AG7" s="47">
        <f t="shared" si="4"/>
        <v>45535</v>
      </c>
      <c r="AH7" s="47">
        <f t="shared" si="4"/>
        <v>45565</v>
      </c>
      <c r="AI7" s="47">
        <f t="shared" si="4"/>
        <v>45596</v>
      </c>
      <c r="AJ7" s="47">
        <f t="shared" si="4"/>
        <v>45626</v>
      </c>
      <c r="AK7" s="47">
        <f t="shared" si="4"/>
        <v>45657</v>
      </c>
      <c r="AL7" s="47">
        <f t="shared" si="4"/>
        <v>45688</v>
      </c>
      <c r="AM7" s="47">
        <f t="shared" si="4"/>
        <v>45716</v>
      </c>
      <c r="AN7" s="47">
        <f t="shared" si="4"/>
        <v>45747</v>
      </c>
      <c r="AO7" s="47">
        <f t="shared" si="4"/>
        <v>45777</v>
      </c>
      <c r="AP7" s="47">
        <f t="shared" si="4"/>
        <v>45808</v>
      </c>
      <c r="AQ7" s="47">
        <f t="shared" si="4"/>
        <v>45838</v>
      </c>
      <c r="AR7" s="47">
        <f t="shared" si="4"/>
        <v>45869</v>
      </c>
      <c r="AS7" s="47">
        <f t="shared" si="4"/>
        <v>45900</v>
      </c>
      <c r="AT7" s="47">
        <f t="shared" si="4"/>
        <v>45930</v>
      </c>
      <c r="AU7" s="47">
        <f t="shared" si="4"/>
        <v>45961</v>
      </c>
      <c r="AV7" s="47">
        <f t="shared" si="4"/>
        <v>45991</v>
      </c>
      <c r="AW7" s="47">
        <f t="shared" si="4"/>
        <v>46022</v>
      </c>
      <c r="AX7" s="45" t="s">
        <v>1</v>
      </c>
      <c r="BA7" s="4"/>
      <c r="BB7" s="49" t="s">
        <v>157</v>
      </c>
      <c r="BC7" s="49" t="s">
        <v>171</v>
      </c>
      <c r="BD7" s="49" t="s">
        <v>175</v>
      </c>
      <c r="BE7" s="49" t="s">
        <v>176</v>
      </c>
    </row>
    <row r="8" spans="1:57">
      <c r="AI8" s="46">
        <f>SUM(Historical!C3:C6)*-1</f>
        <v>-5314716</v>
      </c>
      <c r="AX8" s="45"/>
      <c r="BA8" s="3"/>
      <c r="BB8" s="49"/>
      <c r="BC8" s="49"/>
      <c r="BD8" s="49"/>
      <c r="BE8" s="49"/>
    </row>
    <row r="9" spans="1:57">
      <c r="A9" s="58" t="s">
        <v>206</v>
      </c>
      <c r="B9" s="6"/>
      <c r="C9" s="6"/>
      <c r="D9" s="6"/>
      <c r="E9" s="6"/>
      <c r="F9" s="6"/>
      <c r="G9" s="6"/>
      <c r="H9" s="6"/>
      <c r="I9" s="6"/>
      <c r="J9" s="6"/>
      <c r="K9" s="6"/>
      <c r="M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6">
        <v>-4407012</v>
      </c>
      <c r="AJ9" s="4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>
        <f t="shared" ref="AX9:AX10" si="5">SUM(B9:AW9)</f>
        <v>-4407012</v>
      </c>
      <c r="BA9" s="4"/>
      <c r="BB9" s="3">
        <f>SUM(B9:M9)</f>
        <v>0</v>
      </c>
      <c r="BC9" s="3">
        <f>SUM(N9:Y9)</f>
        <v>0</v>
      </c>
      <c r="BD9" s="3">
        <f t="shared" ref="BD9:BD10" si="6">SUM(Z9:AK9)</f>
        <v>-4407012</v>
      </c>
      <c r="BE9" s="3">
        <f t="shared" ref="BE9:BE10" si="7">SUM(AL9:AW9)</f>
        <v>0</v>
      </c>
    </row>
    <row r="10" spans="1:57">
      <c r="A10" s="58"/>
      <c r="B10" s="6"/>
      <c r="C10" s="6"/>
      <c r="D10" s="6"/>
      <c r="E10" s="6"/>
      <c r="F10" s="6"/>
      <c r="G10" s="6"/>
      <c r="H10" s="6"/>
      <c r="I10" s="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>
        <f t="shared" si="5"/>
        <v>0</v>
      </c>
      <c r="BA10" s="4"/>
      <c r="BB10" s="64">
        <f>SUM(B10:M10)</f>
        <v>0</v>
      </c>
      <c r="BC10" s="64">
        <f>SUM(N10:Y10)</f>
        <v>0</v>
      </c>
      <c r="BD10" s="64">
        <f t="shared" si="6"/>
        <v>0</v>
      </c>
      <c r="BE10" s="64">
        <f t="shared" si="7"/>
        <v>0</v>
      </c>
    </row>
    <row r="11" spans="1:57" ht="13.5" thickBot="1">
      <c r="A11" s="10" t="s">
        <v>1</v>
      </c>
      <c r="B11" s="10">
        <f t="shared" ref="B11:AH11" si="8">SUM(B8:B10)</f>
        <v>0</v>
      </c>
      <c r="C11" s="10">
        <f t="shared" si="8"/>
        <v>0</v>
      </c>
      <c r="D11" s="10">
        <f t="shared" si="8"/>
        <v>0</v>
      </c>
      <c r="E11" s="10">
        <f t="shared" si="8"/>
        <v>0</v>
      </c>
      <c r="F11" s="10">
        <f t="shared" si="8"/>
        <v>0</v>
      </c>
      <c r="G11" s="10">
        <f t="shared" si="8"/>
        <v>0</v>
      </c>
      <c r="H11" s="10">
        <f t="shared" si="8"/>
        <v>0</v>
      </c>
      <c r="I11" s="10">
        <f t="shared" si="8"/>
        <v>0</v>
      </c>
      <c r="J11" s="10">
        <f t="shared" si="8"/>
        <v>0</v>
      </c>
      <c r="K11" s="10">
        <f t="shared" si="8"/>
        <v>0</v>
      </c>
      <c r="L11" s="10">
        <f t="shared" si="8"/>
        <v>0</v>
      </c>
      <c r="M11" s="10">
        <f t="shared" si="8"/>
        <v>0</v>
      </c>
      <c r="N11" s="10">
        <f t="shared" si="8"/>
        <v>0</v>
      </c>
      <c r="O11" s="10">
        <f t="shared" si="8"/>
        <v>0</v>
      </c>
      <c r="P11" s="10">
        <f t="shared" si="8"/>
        <v>0</v>
      </c>
      <c r="Q11" s="10">
        <f t="shared" si="8"/>
        <v>0</v>
      </c>
      <c r="R11" s="10">
        <f t="shared" si="8"/>
        <v>0</v>
      </c>
      <c r="S11" s="10">
        <f t="shared" si="8"/>
        <v>0</v>
      </c>
      <c r="T11" s="10">
        <f t="shared" si="8"/>
        <v>0</v>
      </c>
      <c r="U11" s="10">
        <f t="shared" si="8"/>
        <v>0</v>
      </c>
      <c r="V11" s="10">
        <f t="shared" si="8"/>
        <v>0</v>
      </c>
      <c r="W11" s="10">
        <f t="shared" si="8"/>
        <v>0</v>
      </c>
      <c r="X11" s="10">
        <f t="shared" si="8"/>
        <v>0</v>
      </c>
      <c r="Y11" s="10">
        <f t="shared" si="8"/>
        <v>0</v>
      </c>
      <c r="Z11" s="10">
        <f t="shared" si="8"/>
        <v>0</v>
      </c>
      <c r="AA11" s="10">
        <f t="shared" si="8"/>
        <v>0</v>
      </c>
      <c r="AB11" s="10">
        <f t="shared" si="8"/>
        <v>0</v>
      </c>
      <c r="AC11" s="10">
        <f t="shared" si="8"/>
        <v>0</v>
      </c>
      <c r="AD11" s="10">
        <f t="shared" si="8"/>
        <v>0</v>
      </c>
      <c r="AE11" s="10">
        <f t="shared" si="8"/>
        <v>0</v>
      </c>
      <c r="AF11" s="10">
        <f t="shared" si="8"/>
        <v>0</v>
      </c>
      <c r="AG11" s="10">
        <f t="shared" si="8"/>
        <v>0</v>
      </c>
      <c r="AH11" s="10">
        <f t="shared" si="8"/>
        <v>0</v>
      </c>
      <c r="AI11" s="10">
        <f>SUM(AI8:AI10)</f>
        <v>-9721728</v>
      </c>
      <c r="AJ11" s="10">
        <f t="shared" ref="AJ11:AW11" si="9">SUM(AJ8:AJ10)</f>
        <v>0</v>
      </c>
      <c r="AK11" s="10">
        <f t="shared" si="9"/>
        <v>0</v>
      </c>
      <c r="AL11" s="10">
        <f t="shared" si="9"/>
        <v>0</v>
      </c>
      <c r="AM11" s="10">
        <f t="shared" si="9"/>
        <v>0</v>
      </c>
      <c r="AN11" s="10">
        <f t="shared" si="9"/>
        <v>0</v>
      </c>
      <c r="AO11" s="10">
        <f t="shared" si="9"/>
        <v>0</v>
      </c>
      <c r="AP11" s="10">
        <f t="shared" si="9"/>
        <v>0</v>
      </c>
      <c r="AQ11" s="10">
        <f t="shared" si="9"/>
        <v>0</v>
      </c>
      <c r="AR11" s="10">
        <f t="shared" si="9"/>
        <v>0</v>
      </c>
      <c r="AS11" s="10">
        <f t="shared" si="9"/>
        <v>0</v>
      </c>
      <c r="AT11" s="10">
        <f t="shared" si="9"/>
        <v>0</v>
      </c>
      <c r="AU11" s="10">
        <f t="shared" si="9"/>
        <v>0</v>
      </c>
      <c r="AV11" s="10">
        <f t="shared" si="9"/>
        <v>0</v>
      </c>
      <c r="AW11" s="10">
        <f t="shared" si="9"/>
        <v>0</v>
      </c>
      <c r="AX11" s="10">
        <f t="shared" ref="AX11" si="10">SUM(AX9:AX10)</f>
        <v>-4407012</v>
      </c>
      <c r="BA11" s="4"/>
      <c r="BB11" s="46">
        <f>SUM(B11:M11)</f>
        <v>0</v>
      </c>
      <c r="BC11" s="46">
        <f>SUM(N11:Y11)</f>
        <v>0</v>
      </c>
      <c r="BD11" s="46">
        <f>SUM(Z11:AK11)</f>
        <v>-9721728</v>
      </c>
      <c r="BE11" s="46">
        <f>SUM(AL11:AW11)</f>
        <v>0</v>
      </c>
    </row>
    <row r="12" spans="1:57" ht="13.5" thickTop="1">
      <c r="A12" s="45" t="s">
        <v>113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46">
        <f>SUM(B12:M12)</f>
        <v>0</v>
      </c>
      <c r="AZ12" s="45"/>
      <c r="BA12" s="4"/>
      <c r="BB12" s="46">
        <f>BB11</f>
        <v>0</v>
      </c>
      <c r="BC12" s="46"/>
    </row>
    <row r="13" spans="1:57">
      <c r="B13" s="4"/>
      <c r="C13" s="4"/>
      <c r="D13" s="4"/>
      <c r="E13" s="4"/>
      <c r="F13" s="4"/>
      <c r="G13" s="4"/>
      <c r="H13" s="4"/>
      <c r="J13" s="4"/>
      <c r="K13" s="6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52"/>
    </row>
    <row r="14" spans="1:57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65"/>
    </row>
    <row r="15" spans="1:57">
      <c r="I15" s="70"/>
      <c r="J15" s="65"/>
    </row>
    <row r="16" spans="1:57">
      <c r="A16" s="2" t="s">
        <v>3</v>
      </c>
    </row>
    <row r="17" spans="1:53" s="4" customFormat="1">
      <c r="A17" s="3"/>
    </row>
    <row r="18" spans="1:53">
      <c r="A18" s="2" t="s">
        <v>5</v>
      </c>
      <c r="Z18" s="1" t="s">
        <v>9</v>
      </c>
      <c r="AA18" s="1" t="s">
        <v>10</v>
      </c>
      <c r="AB18" s="1" t="s">
        <v>11</v>
      </c>
      <c r="AC18" s="1" t="s">
        <v>12</v>
      </c>
      <c r="AD18" s="1" t="s">
        <v>13</v>
      </c>
      <c r="AE18" s="1" t="s">
        <v>14</v>
      </c>
      <c r="AF18" s="1" t="s">
        <v>15</v>
      </c>
      <c r="AG18" s="1" t="s">
        <v>16</v>
      </c>
      <c r="AH18" s="1" t="s">
        <v>17</v>
      </c>
      <c r="AI18" s="1" t="s">
        <v>18</v>
      </c>
      <c r="AJ18" s="1" t="s">
        <v>19</v>
      </c>
      <c r="AK18" s="1" t="s">
        <v>20</v>
      </c>
      <c r="AL18" s="1" t="s">
        <v>21</v>
      </c>
      <c r="AM18" s="1" t="s">
        <v>22</v>
      </c>
      <c r="AN18" s="1" t="s">
        <v>23</v>
      </c>
      <c r="AO18" s="1" t="s">
        <v>24</v>
      </c>
      <c r="AP18" s="1" t="s">
        <v>25</v>
      </c>
      <c r="AQ18" s="1" t="s">
        <v>26</v>
      </c>
      <c r="AR18" s="1" t="s">
        <v>27</v>
      </c>
      <c r="AS18" s="1" t="s">
        <v>28</v>
      </c>
      <c r="AT18" s="1" t="s">
        <v>29</v>
      </c>
      <c r="AZ18" s="4"/>
    </row>
    <row r="19" spans="1:53">
      <c r="A19" s="1" t="s">
        <v>7</v>
      </c>
      <c r="Z19" s="7">
        <v>0.52500000000000002</v>
      </c>
      <c r="AA19" s="7">
        <v>4.7500000000000001E-2</v>
      </c>
      <c r="AB19" s="7">
        <v>4.2799999999999998E-2</v>
      </c>
      <c r="AC19" s="7">
        <v>3.85E-2</v>
      </c>
      <c r="AD19" s="7">
        <v>3.4700000000000002E-2</v>
      </c>
      <c r="AE19" s="7">
        <v>3.1199999999999999E-2</v>
      </c>
      <c r="AF19" s="7">
        <v>2.9499999999999998E-2</v>
      </c>
      <c r="AG19" s="7">
        <v>2.9499999999999998E-2</v>
      </c>
      <c r="AH19" s="7">
        <v>2.9600000000000001E-2</v>
      </c>
      <c r="AI19" s="7">
        <v>2.9499999999999998E-2</v>
      </c>
      <c r="AJ19" s="7">
        <v>2.9600000000000001E-2</v>
      </c>
      <c r="AK19" s="7">
        <v>2.9499999999999998E-2</v>
      </c>
      <c r="AL19" s="7">
        <v>2.9600000000000001E-2</v>
      </c>
      <c r="AM19" s="7">
        <v>2.9499999999999998E-2</v>
      </c>
      <c r="AN19" s="7">
        <v>2.9600000000000001E-2</v>
      </c>
      <c r="AO19" s="7">
        <v>1.46E-2</v>
      </c>
      <c r="AP19" s="7"/>
      <c r="AQ19" s="7"/>
      <c r="AR19" s="7"/>
      <c r="AS19" s="7"/>
      <c r="AT19" s="7"/>
      <c r="AZ19" s="4"/>
      <c r="BA19" s="70"/>
    </row>
    <row r="20" spans="1:53">
      <c r="A20" s="1" t="s">
        <v>8</v>
      </c>
      <c r="Z20" s="7">
        <v>0.51880000000000004</v>
      </c>
      <c r="AA20" s="7">
        <v>3.61E-2</v>
      </c>
      <c r="AB20" s="7">
        <v>3.3399999999999999E-2</v>
      </c>
      <c r="AC20" s="7">
        <v>3.09E-2</v>
      </c>
      <c r="AD20" s="7">
        <v>2.86E-2</v>
      </c>
      <c r="AE20" s="7">
        <v>2.64E-2</v>
      </c>
      <c r="AF20" s="7">
        <v>2.4400000000000002E-2</v>
      </c>
      <c r="AG20" s="7">
        <v>2.2599999999999999E-2</v>
      </c>
      <c r="AH20" s="7">
        <v>2.231E-2</v>
      </c>
      <c r="AI20" s="7">
        <v>2.23E-2</v>
      </c>
      <c r="AJ20" s="7">
        <v>2.231E-2</v>
      </c>
      <c r="AK20" s="7">
        <v>2.23E-2</v>
      </c>
      <c r="AL20" s="7">
        <v>2.231E-2</v>
      </c>
      <c r="AM20" s="7">
        <v>2.23E-2</v>
      </c>
      <c r="AN20" s="7">
        <v>2.231E-2</v>
      </c>
      <c r="AO20" s="7">
        <v>2.23E-2</v>
      </c>
      <c r="AP20" s="7">
        <v>2.231E-2</v>
      </c>
      <c r="AQ20" s="7">
        <v>2.23E-2</v>
      </c>
      <c r="AR20" s="7">
        <v>2.231E-2</v>
      </c>
      <c r="AS20" s="7">
        <v>2.23E-2</v>
      </c>
      <c r="AT20" s="7">
        <v>1.1140000000000001E-2</v>
      </c>
    </row>
    <row r="21" spans="1:53">
      <c r="A21" s="1" t="s">
        <v>6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/>
      <c r="AQ21" s="7"/>
      <c r="AR21" s="7"/>
      <c r="AS21" s="7"/>
      <c r="AT21" s="7"/>
    </row>
    <row r="22" spans="1:53">
      <c r="A22" s="45" t="s">
        <v>112</v>
      </c>
      <c r="Z22" s="7">
        <v>3.7600000000000001E-2</v>
      </c>
      <c r="AA22" s="7">
        <v>7.22E-2</v>
      </c>
      <c r="AB22" s="7">
        <v>6.6799999999999998E-2</v>
      </c>
      <c r="AC22" s="7">
        <v>6.1800000000000001E-2</v>
      </c>
      <c r="AD22" s="7">
        <v>5.7200000000000001E-2</v>
      </c>
      <c r="AE22" s="7">
        <v>5.28E-2</v>
      </c>
      <c r="AF22" s="7">
        <v>4.8800000000000003E-2</v>
      </c>
      <c r="AG22" s="7">
        <v>4.5199999999999997E-2</v>
      </c>
      <c r="AH22" s="7">
        <v>4.462E-2</v>
      </c>
      <c r="AI22" s="7">
        <v>4.4600000000000001E-2</v>
      </c>
      <c r="AJ22" s="7">
        <v>4.462E-2</v>
      </c>
      <c r="AK22" s="7">
        <v>4.4600000000000001E-2</v>
      </c>
      <c r="AL22" s="7">
        <v>4.462E-2</v>
      </c>
      <c r="AM22" s="7">
        <v>4.4600000000000001E-2</v>
      </c>
      <c r="AN22" s="7">
        <v>4.462E-2</v>
      </c>
      <c r="AO22" s="7">
        <v>4.4600000000000001E-2</v>
      </c>
      <c r="AP22" s="7">
        <v>4.462E-2</v>
      </c>
      <c r="AQ22" s="7">
        <v>4.4600000000000001E-2</v>
      </c>
      <c r="AR22" s="7">
        <v>4.462E-2</v>
      </c>
      <c r="AS22" s="7">
        <v>4.4600000000000001E-2</v>
      </c>
      <c r="AT22" s="7">
        <v>2.2280000000000001E-2</v>
      </c>
    </row>
    <row r="24" spans="1:53">
      <c r="A24" s="2" t="s">
        <v>30</v>
      </c>
      <c r="B24" s="2">
        <f>B7</f>
        <v>44592</v>
      </c>
      <c r="C24" s="2">
        <f t="shared" ref="C24:AW24" si="11">C7</f>
        <v>44620</v>
      </c>
      <c r="D24" s="2">
        <f t="shared" si="11"/>
        <v>44651</v>
      </c>
      <c r="E24" s="2">
        <f t="shared" si="11"/>
        <v>44681</v>
      </c>
      <c r="F24" s="2">
        <f t="shared" si="11"/>
        <v>44712</v>
      </c>
      <c r="G24" s="2">
        <f t="shared" si="11"/>
        <v>44742</v>
      </c>
      <c r="H24" s="2">
        <f t="shared" si="11"/>
        <v>44773</v>
      </c>
      <c r="I24" s="2">
        <f t="shared" si="11"/>
        <v>44804</v>
      </c>
      <c r="J24" s="2">
        <f t="shared" si="11"/>
        <v>44834</v>
      </c>
      <c r="K24" s="2">
        <f t="shared" si="11"/>
        <v>44865</v>
      </c>
      <c r="L24" s="2">
        <f t="shared" si="11"/>
        <v>44895</v>
      </c>
      <c r="M24" s="2">
        <f t="shared" si="11"/>
        <v>44926</v>
      </c>
      <c r="N24" s="2">
        <f t="shared" si="11"/>
        <v>44957</v>
      </c>
      <c r="O24" s="2">
        <f t="shared" si="11"/>
        <v>44985</v>
      </c>
      <c r="P24" s="2">
        <f t="shared" si="11"/>
        <v>45016</v>
      </c>
      <c r="Q24" s="2">
        <f t="shared" si="11"/>
        <v>45046</v>
      </c>
      <c r="R24" s="2">
        <f t="shared" si="11"/>
        <v>45077</v>
      </c>
      <c r="S24" s="2">
        <f t="shared" si="11"/>
        <v>45107</v>
      </c>
      <c r="T24" s="2">
        <f t="shared" si="11"/>
        <v>45138</v>
      </c>
      <c r="U24" s="2">
        <f t="shared" si="11"/>
        <v>45169</v>
      </c>
      <c r="V24" s="2">
        <f t="shared" si="11"/>
        <v>45199</v>
      </c>
      <c r="W24" s="2">
        <f t="shared" si="11"/>
        <v>45230</v>
      </c>
      <c r="X24" s="2">
        <f t="shared" si="11"/>
        <v>45260</v>
      </c>
      <c r="Y24" s="2">
        <f t="shared" si="11"/>
        <v>45291</v>
      </c>
      <c r="Z24" s="2">
        <f t="shared" si="11"/>
        <v>45322</v>
      </c>
      <c r="AA24" s="2">
        <f t="shared" si="11"/>
        <v>45351</v>
      </c>
      <c r="AB24" s="2">
        <f t="shared" si="11"/>
        <v>45382</v>
      </c>
      <c r="AC24" s="2">
        <f t="shared" si="11"/>
        <v>45412</v>
      </c>
      <c r="AD24" s="2">
        <f t="shared" si="11"/>
        <v>45443</v>
      </c>
      <c r="AE24" s="2">
        <f t="shared" si="11"/>
        <v>45473</v>
      </c>
      <c r="AF24" s="2">
        <f t="shared" si="11"/>
        <v>45504</v>
      </c>
      <c r="AG24" s="2">
        <f t="shared" si="11"/>
        <v>45535</v>
      </c>
      <c r="AH24" s="2">
        <f t="shared" si="11"/>
        <v>45565</v>
      </c>
      <c r="AI24" s="2">
        <f t="shared" si="11"/>
        <v>45596</v>
      </c>
      <c r="AJ24" s="2">
        <f t="shared" si="11"/>
        <v>45626</v>
      </c>
      <c r="AK24" s="2">
        <f t="shared" si="11"/>
        <v>45657</v>
      </c>
      <c r="AL24" s="2">
        <f t="shared" si="11"/>
        <v>45688</v>
      </c>
      <c r="AM24" s="2">
        <f t="shared" si="11"/>
        <v>45716</v>
      </c>
      <c r="AN24" s="2">
        <f t="shared" si="11"/>
        <v>45747</v>
      </c>
      <c r="AO24" s="2">
        <f t="shared" si="11"/>
        <v>45777</v>
      </c>
      <c r="AP24" s="2">
        <f t="shared" si="11"/>
        <v>45808</v>
      </c>
      <c r="AQ24" s="2">
        <f t="shared" si="11"/>
        <v>45838</v>
      </c>
      <c r="AR24" s="2">
        <f t="shared" si="11"/>
        <v>45869</v>
      </c>
      <c r="AS24" s="2">
        <f t="shared" si="11"/>
        <v>45900</v>
      </c>
      <c r="AT24" s="2">
        <f t="shared" si="11"/>
        <v>45930</v>
      </c>
      <c r="AU24" s="2">
        <f t="shared" si="11"/>
        <v>45961</v>
      </c>
      <c r="AV24" s="2">
        <f t="shared" si="11"/>
        <v>45991</v>
      </c>
      <c r="AW24" s="2">
        <f t="shared" si="11"/>
        <v>46022</v>
      </c>
    </row>
    <row r="25" spans="1:53">
      <c r="A25" s="60" t="s">
        <v>201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53">
      <c r="A26" s="59" t="s">
        <v>149</v>
      </c>
      <c r="B26" s="4">
        <f t="shared" ref="B26:M26" si="12">-$BB$11*$Z$22/12</f>
        <v>0</v>
      </c>
      <c r="C26" s="4">
        <f t="shared" si="12"/>
        <v>0</v>
      </c>
      <c r="D26" s="4">
        <f t="shared" si="12"/>
        <v>0</v>
      </c>
      <c r="E26" s="4">
        <f t="shared" si="12"/>
        <v>0</v>
      </c>
      <c r="F26" s="4">
        <f t="shared" si="12"/>
        <v>0</v>
      </c>
      <c r="G26" s="4">
        <f t="shared" si="12"/>
        <v>0</v>
      </c>
      <c r="H26" s="4">
        <f t="shared" si="12"/>
        <v>0</v>
      </c>
      <c r="I26" s="4">
        <f t="shared" si="12"/>
        <v>0</v>
      </c>
      <c r="J26" s="4">
        <f t="shared" si="12"/>
        <v>0</v>
      </c>
      <c r="K26" s="4">
        <f t="shared" si="12"/>
        <v>0</v>
      </c>
      <c r="L26" s="4">
        <f t="shared" si="12"/>
        <v>0</v>
      </c>
      <c r="M26" s="4">
        <f t="shared" si="12"/>
        <v>0</v>
      </c>
      <c r="N26" s="4">
        <f t="shared" ref="N26:Y26" si="13">-$BB$11*$AA$22/12</f>
        <v>0</v>
      </c>
      <c r="O26" s="4">
        <f t="shared" si="13"/>
        <v>0</v>
      </c>
      <c r="P26" s="4">
        <f t="shared" si="13"/>
        <v>0</v>
      </c>
      <c r="Q26" s="4">
        <f t="shared" si="13"/>
        <v>0</v>
      </c>
      <c r="R26" s="4">
        <f t="shared" si="13"/>
        <v>0</v>
      </c>
      <c r="S26" s="4">
        <f t="shared" si="13"/>
        <v>0</v>
      </c>
      <c r="T26" s="4">
        <f t="shared" si="13"/>
        <v>0</v>
      </c>
      <c r="U26" s="4">
        <f t="shared" si="13"/>
        <v>0</v>
      </c>
      <c r="V26" s="4">
        <f t="shared" si="13"/>
        <v>0</v>
      </c>
      <c r="W26" s="4">
        <f t="shared" si="13"/>
        <v>0</v>
      </c>
      <c r="X26" s="4">
        <f t="shared" si="13"/>
        <v>0</v>
      </c>
      <c r="Y26" s="4">
        <f t="shared" si="13"/>
        <v>0</v>
      </c>
      <c r="Z26" s="4">
        <f t="shared" ref="Z26:AK26" si="14">-$BD$11*$Z$22/12</f>
        <v>30461.414399999998</v>
      </c>
      <c r="AA26" s="4">
        <f t="shared" si="14"/>
        <v>30461.414399999998</v>
      </c>
      <c r="AB26" s="4">
        <f t="shared" si="14"/>
        <v>30461.414399999998</v>
      </c>
      <c r="AC26" s="4">
        <f t="shared" si="14"/>
        <v>30461.414399999998</v>
      </c>
      <c r="AD26" s="4">
        <f t="shared" si="14"/>
        <v>30461.414399999998</v>
      </c>
      <c r="AE26" s="4">
        <f t="shared" si="14"/>
        <v>30461.414399999998</v>
      </c>
      <c r="AF26" s="4">
        <f t="shared" si="14"/>
        <v>30461.414399999998</v>
      </c>
      <c r="AG26" s="4">
        <f t="shared" si="14"/>
        <v>30461.414399999998</v>
      </c>
      <c r="AH26" s="4">
        <f t="shared" si="14"/>
        <v>30461.414399999998</v>
      </c>
      <c r="AI26" s="4">
        <f t="shared" si="14"/>
        <v>30461.414399999998</v>
      </c>
      <c r="AJ26" s="4">
        <f t="shared" si="14"/>
        <v>30461.414399999998</v>
      </c>
      <c r="AK26" s="4">
        <f t="shared" si="14"/>
        <v>30461.414399999998</v>
      </c>
      <c r="AL26" s="4">
        <f t="shared" ref="AL26:AW26" si="15">-$BD$11*$AA$22/12</f>
        <v>58492.396799999995</v>
      </c>
      <c r="AM26" s="4">
        <f t="shared" si="15"/>
        <v>58492.396799999995</v>
      </c>
      <c r="AN26" s="4">
        <f t="shared" si="15"/>
        <v>58492.396799999995</v>
      </c>
      <c r="AO26" s="4">
        <f t="shared" si="15"/>
        <v>58492.396799999995</v>
      </c>
      <c r="AP26" s="4">
        <f t="shared" si="15"/>
        <v>58492.396799999995</v>
      </c>
      <c r="AQ26" s="4">
        <f t="shared" si="15"/>
        <v>58492.396799999995</v>
      </c>
      <c r="AR26" s="4">
        <f t="shared" si="15"/>
        <v>58492.396799999995</v>
      </c>
      <c r="AS26" s="4">
        <f t="shared" si="15"/>
        <v>58492.396799999995</v>
      </c>
      <c r="AT26" s="4">
        <f t="shared" si="15"/>
        <v>58492.396799999995</v>
      </c>
      <c r="AU26" s="4">
        <f t="shared" si="15"/>
        <v>58492.396799999995</v>
      </c>
      <c r="AV26" s="4">
        <f t="shared" si="15"/>
        <v>58492.396799999995</v>
      </c>
      <c r="AW26" s="4">
        <f t="shared" si="15"/>
        <v>58492.396799999995</v>
      </c>
    </row>
    <row r="27" spans="1:53">
      <c r="A27" s="60" t="s">
        <v>115</v>
      </c>
      <c r="I27" s="4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</row>
    <row r="28" spans="1:53">
      <c r="A28" s="61" t="s">
        <v>96</v>
      </c>
      <c r="B28" s="8">
        <f t="shared" ref="B28:Y28" si="16">SUM(B25:B27)</f>
        <v>0</v>
      </c>
      <c r="C28" s="8">
        <f t="shared" si="16"/>
        <v>0</v>
      </c>
      <c r="D28" s="8">
        <f t="shared" si="16"/>
        <v>0</v>
      </c>
      <c r="E28" s="8">
        <f t="shared" si="16"/>
        <v>0</v>
      </c>
      <c r="F28" s="8">
        <f t="shared" si="16"/>
        <v>0</v>
      </c>
      <c r="G28" s="8">
        <f t="shared" si="16"/>
        <v>0</v>
      </c>
      <c r="H28" s="8">
        <f t="shared" si="16"/>
        <v>0</v>
      </c>
      <c r="I28" s="8">
        <f t="shared" si="16"/>
        <v>0</v>
      </c>
      <c r="J28" s="8">
        <f t="shared" si="16"/>
        <v>0</v>
      </c>
      <c r="K28" s="8">
        <f t="shared" si="16"/>
        <v>0</v>
      </c>
      <c r="L28" s="8">
        <f t="shared" si="16"/>
        <v>0</v>
      </c>
      <c r="M28" s="8">
        <f t="shared" si="16"/>
        <v>0</v>
      </c>
      <c r="N28" s="8">
        <f t="shared" si="16"/>
        <v>0</v>
      </c>
      <c r="O28" s="8">
        <f t="shared" si="16"/>
        <v>0</v>
      </c>
      <c r="P28" s="8">
        <f t="shared" si="16"/>
        <v>0</v>
      </c>
      <c r="Q28" s="8">
        <f t="shared" si="16"/>
        <v>0</v>
      </c>
      <c r="R28" s="8">
        <f t="shared" si="16"/>
        <v>0</v>
      </c>
      <c r="S28" s="8">
        <f t="shared" si="16"/>
        <v>0</v>
      </c>
      <c r="T28" s="8">
        <f t="shared" si="16"/>
        <v>0</v>
      </c>
      <c r="U28" s="8">
        <f t="shared" si="16"/>
        <v>0</v>
      </c>
      <c r="V28" s="8">
        <f t="shared" si="16"/>
        <v>0</v>
      </c>
      <c r="W28" s="8">
        <f t="shared" si="16"/>
        <v>0</v>
      </c>
      <c r="X28" s="8">
        <f t="shared" si="16"/>
        <v>0</v>
      </c>
      <c r="Y28" s="8">
        <f t="shared" si="16"/>
        <v>0</v>
      </c>
      <c r="Z28" s="8">
        <f t="shared" ref="Z28:AW28" si="17">SUM(Z25:Z27)</f>
        <v>30461.414399999998</v>
      </c>
      <c r="AA28" s="8">
        <f t="shared" si="17"/>
        <v>30461.414399999998</v>
      </c>
      <c r="AB28" s="8">
        <f t="shared" si="17"/>
        <v>30461.414399999998</v>
      </c>
      <c r="AC28" s="8">
        <f t="shared" si="17"/>
        <v>30461.414399999998</v>
      </c>
      <c r="AD28" s="8">
        <f t="shared" si="17"/>
        <v>30461.414399999998</v>
      </c>
      <c r="AE28" s="8">
        <f t="shared" si="17"/>
        <v>30461.414399999998</v>
      </c>
      <c r="AF28" s="8">
        <f t="shared" si="17"/>
        <v>30461.414399999998</v>
      </c>
      <c r="AG28" s="8">
        <f t="shared" si="17"/>
        <v>30461.414399999998</v>
      </c>
      <c r="AH28" s="8">
        <f t="shared" si="17"/>
        <v>30461.414399999998</v>
      </c>
      <c r="AI28" s="8">
        <f t="shared" si="17"/>
        <v>30461.414399999998</v>
      </c>
      <c r="AJ28" s="8">
        <f t="shared" si="17"/>
        <v>30461.414399999998</v>
      </c>
      <c r="AK28" s="8">
        <f t="shared" si="17"/>
        <v>30461.414399999998</v>
      </c>
      <c r="AL28" s="8">
        <f t="shared" si="17"/>
        <v>58492.396799999995</v>
      </c>
      <c r="AM28" s="8">
        <f t="shared" si="17"/>
        <v>58492.396799999995</v>
      </c>
      <c r="AN28" s="8">
        <f t="shared" si="17"/>
        <v>58492.396799999995</v>
      </c>
      <c r="AO28" s="8">
        <f t="shared" si="17"/>
        <v>58492.396799999995</v>
      </c>
      <c r="AP28" s="8">
        <f t="shared" si="17"/>
        <v>58492.396799999995</v>
      </c>
      <c r="AQ28" s="8">
        <f t="shared" si="17"/>
        <v>58492.396799999995</v>
      </c>
      <c r="AR28" s="8">
        <f t="shared" si="17"/>
        <v>58492.396799999995</v>
      </c>
      <c r="AS28" s="8">
        <f t="shared" si="17"/>
        <v>58492.396799999995</v>
      </c>
      <c r="AT28" s="8">
        <f t="shared" si="17"/>
        <v>58492.396799999995</v>
      </c>
      <c r="AU28" s="8">
        <f t="shared" si="17"/>
        <v>58492.396799999995</v>
      </c>
      <c r="AV28" s="8">
        <f t="shared" si="17"/>
        <v>58492.396799999995</v>
      </c>
      <c r="AW28" s="8">
        <f t="shared" si="17"/>
        <v>58492.396799999995</v>
      </c>
    </row>
    <row r="29" spans="1:53">
      <c r="A29" s="62" t="s">
        <v>35</v>
      </c>
      <c r="B29" s="63">
        <f>'Services Detail'!D44</f>
        <v>0</v>
      </c>
      <c r="C29" s="63">
        <f>'Services Detail'!E44</f>
        <v>0</v>
      </c>
      <c r="D29" s="63">
        <f>'Services Detail'!F44</f>
        <v>0</v>
      </c>
      <c r="E29" s="63">
        <f>'Services Detail'!G44</f>
        <v>0</v>
      </c>
      <c r="F29" s="63">
        <f>'Services Detail'!H44</f>
        <v>0</v>
      </c>
      <c r="G29" s="63">
        <f>'Services Detail'!I44</f>
        <v>0</v>
      </c>
      <c r="H29" s="63">
        <f>'Services Detail'!J44</f>
        <v>0</v>
      </c>
      <c r="I29" s="63">
        <f>'Services Detail'!K44</f>
        <v>0</v>
      </c>
      <c r="J29" s="63">
        <f>'Services Detail'!L44</f>
        <v>0</v>
      </c>
      <c r="K29" s="63">
        <f>'Services Detail'!M44</f>
        <v>0</v>
      </c>
      <c r="L29" s="63">
        <f>'Services Detail'!N44</f>
        <v>0</v>
      </c>
      <c r="M29" s="63">
        <f>'Services Detail'!O44</f>
        <v>0</v>
      </c>
      <c r="N29" s="63">
        <f>'Services Detail'!P44</f>
        <v>0</v>
      </c>
      <c r="O29" s="63">
        <f>'Services Detail'!Q44</f>
        <v>0</v>
      </c>
      <c r="P29" s="63">
        <f>'Services Detail'!R44</f>
        <v>0</v>
      </c>
      <c r="Q29" s="63">
        <f>'Services Detail'!S44</f>
        <v>0</v>
      </c>
      <c r="R29" s="63">
        <f>'Services Detail'!T44</f>
        <v>0</v>
      </c>
      <c r="S29" s="63">
        <f>'Services Detail'!U44</f>
        <v>0</v>
      </c>
      <c r="T29" s="63">
        <f>'Services Detail'!V44</f>
        <v>0</v>
      </c>
      <c r="U29" s="63">
        <f>'Services Detail'!W44</f>
        <v>0</v>
      </c>
      <c r="V29" s="63">
        <f>'Services Detail'!X44</f>
        <v>0</v>
      </c>
      <c r="W29" s="63">
        <f>'Services Detail'!Y44</f>
        <v>0</v>
      </c>
      <c r="X29" s="63">
        <f>'Services Detail'!Z44</f>
        <v>0</v>
      </c>
      <c r="Y29" s="63">
        <f>'Services Detail'!AA44</f>
        <v>0</v>
      </c>
      <c r="Z29" s="63">
        <f>'Services Detail'!AB44</f>
        <v>0</v>
      </c>
      <c r="AA29" s="63">
        <f>'Services Detail'!AC44</f>
        <v>0</v>
      </c>
      <c r="AB29" s="63">
        <f>'Services Detail'!AD44</f>
        <v>0</v>
      </c>
      <c r="AC29" s="63">
        <f>'Services Detail'!AE44</f>
        <v>0</v>
      </c>
      <c r="AD29" s="63">
        <f>'Services Detail'!AF44</f>
        <v>0</v>
      </c>
      <c r="AE29" s="63">
        <f>'Services Detail'!AG44</f>
        <v>0</v>
      </c>
      <c r="AF29" s="63">
        <f>'Services Detail'!AH44</f>
        <v>0</v>
      </c>
      <c r="AG29" s="63">
        <f>'Services Detail'!AI44</f>
        <v>0</v>
      </c>
      <c r="AH29" s="63">
        <f>'Services Detail'!AJ44</f>
        <v>0</v>
      </c>
      <c r="AI29" s="63">
        <f>'Services Detail'!AK44</f>
        <v>24709.392</v>
      </c>
      <c r="AJ29" s="63">
        <f>'Services Detail'!AL44</f>
        <v>24709.392</v>
      </c>
      <c r="AK29" s="63">
        <f>'Services Detail'!AM44</f>
        <v>24709.392</v>
      </c>
      <c r="AL29" s="63">
        <f>'Services Detail'!AN44</f>
        <v>24709.392</v>
      </c>
      <c r="AM29" s="63">
        <f>'Services Detail'!AO44</f>
        <v>24709.392</v>
      </c>
      <c r="AN29" s="63">
        <f>'Services Detail'!AP44</f>
        <v>24709.392</v>
      </c>
      <c r="AO29" s="63">
        <f>'Services Detail'!AQ44</f>
        <v>24709.392</v>
      </c>
      <c r="AP29" s="63">
        <f>'Services Detail'!AR44</f>
        <v>24709.392</v>
      </c>
      <c r="AQ29" s="63">
        <f>'Services Detail'!AS44</f>
        <v>24709.392</v>
      </c>
      <c r="AR29" s="63">
        <f>'Services Detail'!AT44</f>
        <v>24709.392</v>
      </c>
      <c r="AS29" s="63">
        <f>'Services Detail'!AU44</f>
        <v>24709.392</v>
      </c>
      <c r="AT29" s="63">
        <f>'Services Detail'!AV44</f>
        <v>24709.392</v>
      </c>
      <c r="AU29" s="63">
        <f>'Services Detail'!AW44</f>
        <v>24709.392</v>
      </c>
      <c r="AV29" s="63">
        <f>'Services Detail'!AX44</f>
        <v>24709.392</v>
      </c>
      <c r="AW29" s="63">
        <f>'Services Detail'!AY44</f>
        <v>24709.392</v>
      </c>
    </row>
    <row r="30" spans="1:53">
      <c r="A30" t="s">
        <v>110</v>
      </c>
      <c r="B30" s="4">
        <f t="shared" ref="B30:AW30" si="18">B28-B29</f>
        <v>0</v>
      </c>
      <c r="C30" s="4">
        <f t="shared" si="18"/>
        <v>0</v>
      </c>
      <c r="D30" s="4">
        <f t="shared" si="18"/>
        <v>0</v>
      </c>
      <c r="E30" s="4">
        <f t="shared" si="18"/>
        <v>0</v>
      </c>
      <c r="F30" s="4">
        <f t="shared" si="18"/>
        <v>0</v>
      </c>
      <c r="G30" s="4">
        <f t="shared" si="18"/>
        <v>0</v>
      </c>
      <c r="H30" s="4">
        <f t="shared" si="18"/>
        <v>0</v>
      </c>
      <c r="I30" s="4">
        <f t="shared" si="18"/>
        <v>0</v>
      </c>
      <c r="J30" s="4">
        <f t="shared" si="18"/>
        <v>0</v>
      </c>
      <c r="K30" s="4">
        <f t="shared" si="18"/>
        <v>0</v>
      </c>
      <c r="L30" s="4">
        <f t="shared" si="18"/>
        <v>0</v>
      </c>
      <c r="M30" s="4">
        <f t="shared" si="18"/>
        <v>0</v>
      </c>
      <c r="N30" s="4">
        <f t="shared" si="18"/>
        <v>0</v>
      </c>
      <c r="O30" s="4">
        <f t="shared" si="18"/>
        <v>0</v>
      </c>
      <c r="P30" s="4">
        <f t="shared" si="18"/>
        <v>0</v>
      </c>
      <c r="Q30" s="4">
        <f t="shared" si="18"/>
        <v>0</v>
      </c>
      <c r="R30" s="4">
        <f t="shared" si="18"/>
        <v>0</v>
      </c>
      <c r="S30" s="4">
        <f t="shared" si="18"/>
        <v>0</v>
      </c>
      <c r="T30" s="4">
        <f t="shared" si="18"/>
        <v>0</v>
      </c>
      <c r="U30" s="4">
        <f t="shared" si="18"/>
        <v>0</v>
      </c>
      <c r="V30" s="4">
        <f t="shared" si="18"/>
        <v>0</v>
      </c>
      <c r="W30" s="4">
        <f t="shared" si="18"/>
        <v>0</v>
      </c>
      <c r="X30" s="4">
        <f t="shared" si="18"/>
        <v>0</v>
      </c>
      <c r="Y30" s="4">
        <f t="shared" si="18"/>
        <v>0</v>
      </c>
      <c r="Z30" s="4">
        <f t="shared" si="18"/>
        <v>30461.414399999998</v>
      </c>
      <c r="AA30" s="4">
        <f t="shared" si="18"/>
        <v>30461.414399999998</v>
      </c>
      <c r="AB30" s="4">
        <f t="shared" si="18"/>
        <v>30461.414399999998</v>
      </c>
      <c r="AC30" s="4">
        <f t="shared" si="18"/>
        <v>30461.414399999998</v>
      </c>
      <c r="AD30" s="4">
        <f t="shared" si="18"/>
        <v>30461.414399999998</v>
      </c>
      <c r="AE30" s="4">
        <f t="shared" si="18"/>
        <v>30461.414399999998</v>
      </c>
      <c r="AF30" s="4">
        <f t="shared" si="18"/>
        <v>30461.414399999998</v>
      </c>
      <c r="AG30" s="4">
        <f t="shared" si="18"/>
        <v>30461.414399999998</v>
      </c>
      <c r="AH30" s="4">
        <f t="shared" si="18"/>
        <v>30461.414399999998</v>
      </c>
      <c r="AI30" s="4">
        <f t="shared" si="18"/>
        <v>5752.022399999998</v>
      </c>
      <c r="AJ30" s="4">
        <f t="shared" si="18"/>
        <v>5752.022399999998</v>
      </c>
      <c r="AK30" s="4">
        <f t="shared" si="18"/>
        <v>5752.022399999998</v>
      </c>
      <c r="AL30" s="4">
        <f t="shared" si="18"/>
        <v>33783.004799999995</v>
      </c>
      <c r="AM30" s="4">
        <f t="shared" si="18"/>
        <v>33783.004799999995</v>
      </c>
      <c r="AN30" s="4">
        <f t="shared" si="18"/>
        <v>33783.004799999995</v>
      </c>
      <c r="AO30" s="4">
        <f t="shared" si="18"/>
        <v>33783.004799999995</v>
      </c>
      <c r="AP30" s="4">
        <f t="shared" si="18"/>
        <v>33783.004799999995</v>
      </c>
      <c r="AQ30" s="4">
        <f t="shared" si="18"/>
        <v>33783.004799999995</v>
      </c>
      <c r="AR30" s="4">
        <f t="shared" si="18"/>
        <v>33783.004799999995</v>
      </c>
      <c r="AS30" s="4">
        <f t="shared" si="18"/>
        <v>33783.004799999995</v>
      </c>
      <c r="AT30" s="4">
        <f t="shared" si="18"/>
        <v>33783.004799999995</v>
      </c>
      <c r="AU30" s="4">
        <f t="shared" si="18"/>
        <v>33783.004799999995</v>
      </c>
      <c r="AV30" s="4">
        <f t="shared" si="18"/>
        <v>33783.004799999995</v>
      </c>
      <c r="AW30" s="4">
        <f t="shared" si="18"/>
        <v>33783.004799999995</v>
      </c>
    </row>
    <row r="31" spans="1:53">
      <c r="A31" t="s">
        <v>111</v>
      </c>
      <c r="B31" s="4">
        <v>0.2472</v>
      </c>
      <c r="C31" s="4">
        <v>0.2472</v>
      </c>
      <c r="D31" s="4">
        <v>0.2472</v>
      </c>
      <c r="E31" s="4">
        <v>0.2472</v>
      </c>
      <c r="F31" s="4">
        <v>0.2472</v>
      </c>
      <c r="G31" s="4">
        <v>0.2472</v>
      </c>
      <c r="H31" s="4">
        <v>0.2472</v>
      </c>
      <c r="I31" s="4">
        <v>0.2472</v>
      </c>
      <c r="J31" s="4">
        <v>0.2472</v>
      </c>
      <c r="K31" s="4">
        <v>0.2472</v>
      </c>
      <c r="L31" s="4">
        <v>0.2472</v>
      </c>
      <c r="M31" s="4">
        <v>0.2472</v>
      </c>
      <c r="N31" s="4">
        <v>0.2472</v>
      </c>
      <c r="O31" s="4">
        <v>0.2472</v>
      </c>
      <c r="P31" s="4">
        <v>0.2472</v>
      </c>
      <c r="Q31" s="4">
        <v>0.2472</v>
      </c>
      <c r="R31" s="4">
        <v>0.2472</v>
      </c>
      <c r="S31" s="4">
        <v>0.2472</v>
      </c>
      <c r="T31" s="4">
        <v>0.2472</v>
      </c>
      <c r="U31" s="4">
        <v>0.2472</v>
      </c>
      <c r="V31" s="4">
        <v>0.2472</v>
      </c>
      <c r="W31" s="4">
        <v>0.2472</v>
      </c>
      <c r="X31" s="4">
        <v>0.2472</v>
      </c>
      <c r="Y31" s="4">
        <v>0.2472</v>
      </c>
      <c r="Z31" s="4">
        <v>0.2472</v>
      </c>
      <c r="AA31" s="4">
        <v>0.2472</v>
      </c>
      <c r="AB31" s="4">
        <v>0.2472</v>
      </c>
      <c r="AC31" s="4">
        <v>0.2472</v>
      </c>
      <c r="AD31" s="4">
        <v>0.2472</v>
      </c>
      <c r="AE31" s="4">
        <v>0.2472</v>
      </c>
      <c r="AF31" s="4">
        <v>0.2472</v>
      </c>
      <c r="AG31" s="4">
        <v>0.2472</v>
      </c>
      <c r="AH31" s="4">
        <v>0.2472</v>
      </c>
      <c r="AI31" s="4">
        <v>0.2472</v>
      </c>
      <c r="AJ31" s="4">
        <v>0.2472</v>
      </c>
      <c r="AK31" s="4">
        <v>0.2472</v>
      </c>
      <c r="AL31" s="4">
        <v>0.2472</v>
      </c>
      <c r="AM31" s="4">
        <v>0.2472</v>
      </c>
      <c r="AN31" s="4">
        <v>0.2472</v>
      </c>
      <c r="AO31" s="4">
        <v>0.2472</v>
      </c>
      <c r="AP31" s="4">
        <v>0.2472</v>
      </c>
      <c r="AQ31" s="4">
        <v>0.2472</v>
      </c>
      <c r="AR31" s="4">
        <v>0.2472</v>
      </c>
      <c r="AS31" s="4">
        <v>0.2472</v>
      </c>
      <c r="AT31" s="4">
        <v>0.2472</v>
      </c>
      <c r="AU31" s="4">
        <v>0.2472</v>
      </c>
      <c r="AV31" s="4">
        <v>0.2472</v>
      </c>
      <c r="AW31" s="4">
        <v>0.2472</v>
      </c>
    </row>
    <row r="32" spans="1:53">
      <c r="A32" s="45" t="s">
        <v>150</v>
      </c>
      <c r="B32" s="4">
        <f t="shared" ref="B32:AW32" si="19">B30*B31</f>
        <v>0</v>
      </c>
      <c r="C32" s="4">
        <f t="shared" si="19"/>
        <v>0</v>
      </c>
      <c r="D32" s="4">
        <f t="shared" si="19"/>
        <v>0</v>
      </c>
      <c r="E32" s="4">
        <f t="shared" si="19"/>
        <v>0</v>
      </c>
      <c r="F32" s="4">
        <f t="shared" si="19"/>
        <v>0</v>
      </c>
      <c r="G32" s="4">
        <f t="shared" si="19"/>
        <v>0</v>
      </c>
      <c r="H32" s="4">
        <f t="shared" si="19"/>
        <v>0</v>
      </c>
      <c r="I32" s="4">
        <f t="shared" si="19"/>
        <v>0</v>
      </c>
      <c r="J32" s="4">
        <f t="shared" si="19"/>
        <v>0</v>
      </c>
      <c r="K32" s="4">
        <f t="shared" si="19"/>
        <v>0</v>
      </c>
      <c r="L32" s="4">
        <f t="shared" si="19"/>
        <v>0</v>
      </c>
      <c r="M32" s="4">
        <f t="shared" si="19"/>
        <v>0</v>
      </c>
      <c r="N32" s="4">
        <f t="shared" si="19"/>
        <v>0</v>
      </c>
      <c r="O32" s="4">
        <f t="shared" si="19"/>
        <v>0</v>
      </c>
      <c r="P32" s="4">
        <f t="shared" si="19"/>
        <v>0</v>
      </c>
      <c r="Q32" s="4">
        <f t="shared" si="19"/>
        <v>0</v>
      </c>
      <c r="R32" s="4">
        <f t="shared" si="19"/>
        <v>0</v>
      </c>
      <c r="S32" s="4">
        <f t="shared" si="19"/>
        <v>0</v>
      </c>
      <c r="T32" s="4">
        <f t="shared" si="19"/>
        <v>0</v>
      </c>
      <c r="U32" s="4">
        <f t="shared" si="19"/>
        <v>0</v>
      </c>
      <c r="V32" s="4">
        <f t="shared" si="19"/>
        <v>0</v>
      </c>
      <c r="W32" s="4">
        <f t="shared" si="19"/>
        <v>0</v>
      </c>
      <c r="X32" s="4">
        <f t="shared" si="19"/>
        <v>0</v>
      </c>
      <c r="Y32" s="4">
        <f t="shared" si="19"/>
        <v>0</v>
      </c>
      <c r="Z32" s="4">
        <f t="shared" si="19"/>
        <v>7530.0616396799996</v>
      </c>
      <c r="AA32" s="4">
        <f t="shared" si="19"/>
        <v>7530.0616396799996</v>
      </c>
      <c r="AB32" s="4">
        <f t="shared" si="19"/>
        <v>7530.0616396799996</v>
      </c>
      <c r="AC32" s="4">
        <f t="shared" si="19"/>
        <v>7530.0616396799996</v>
      </c>
      <c r="AD32" s="4">
        <f t="shared" si="19"/>
        <v>7530.0616396799996</v>
      </c>
      <c r="AE32" s="4">
        <f t="shared" si="19"/>
        <v>7530.0616396799996</v>
      </c>
      <c r="AF32" s="4">
        <f t="shared" si="19"/>
        <v>7530.0616396799996</v>
      </c>
      <c r="AG32" s="4">
        <f t="shared" si="19"/>
        <v>7530.0616396799996</v>
      </c>
      <c r="AH32" s="4">
        <f t="shared" si="19"/>
        <v>7530.0616396799996</v>
      </c>
      <c r="AI32" s="4">
        <f t="shared" si="19"/>
        <v>1421.8999372799994</v>
      </c>
      <c r="AJ32" s="4">
        <f t="shared" si="19"/>
        <v>1421.8999372799994</v>
      </c>
      <c r="AK32" s="4">
        <f t="shared" si="19"/>
        <v>1421.8999372799994</v>
      </c>
      <c r="AL32" s="4">
        <f t="shared" si="19"/>
        <v>8351.1587865599995</v>
      </c>
      <c r="AM32" s="4">
        <f t="shared" si="19"/>
        <v>8351.1587865599995</v>
      </c>
      <c r="AN32" s="4">
        <f t="shared" si="19"/>
        <v>8351.1587865599995</v>
      </c>
      <c r="AO32" s="4">
        <f t="shared" si="19"/>
        <v>8351.1587865599995</v>
      </c>
      <c r="AP32" s="4">
        <f t="shared" si="19"/>
        <v>8351.1587865599995</v>
      </c>
      <c r="AQ32" s="4">
        <f t="shared" si="19"/>
        <v>8351.1587865599995</v>
      </c>
      <c r="AR32" s="4">
        <f t="shared" si="19"/>
        <v>8351.1587865599995</v>
      </c>
      <c r="AS32" s="4">
        <f t="shared" si="19"/>
        <v>8351.1587865599995</v>
      </c>
      <c r="AT32" s="4">
        <f t="shared" si="19"/>
        <v>8351.1587865599995</v>
      </c>
      <c r="AU32" s="4">
        <f t="shared" si="19"/>
        <v>8351.1587865599995</v>
      </c>
      <c r="AV32" s="4">
        <f t="shared" si="19"/>
        <v>8351.1587865599995</v>
      </c>
      <c r="AW32" s="4">
        <f t="shared" si="19"/>
        <v>8351.1587865599995</v>
      </c>
    </row>
    <row r="33" spans="1:51">
      <c r="J33" s="51"/>
      <c r="K33" s="6"/>
      <c r="L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51" t="s">
        <v>173</v>
      </c>
      <c r="AL33" s="6">
        <f t="shared" ref="AL33:AW33" si="20">DAY(N24)</f>
        <v>31</v>
      </c>
      <c r="AM33" s="6">
        <f t="shared" si="20"/>
        <v>28</v>
      </c>
      <c r="AN33" s="6">
        <f t="shared" si="20"/>
        <v>31</v>
      </c>
      <c r="AO33" s="6">
        <f t="shared" si="20"/>
        <v>30</v>
      </c>
      <c r="AP33" s="6">
        <f t="shared" si="20"/>
        <v>31</v>
      </c>
      <c r="AQ33" s="6">
        <f t="shared" si="20"/>
        <v>30</v>
      </c>
      <c r="AR33" s="6">
        <f t="shared" si="20"/>
        <v>31</v>
      </c>
      <c r="AS33" s="6">
        <f t="shared" si="20"/>
        <v>31</v>
      </c>
      <c r="AT33" s="6">
        <f t="shared" si="20"/>
        <v>30</v>
      </c>
      <c r="AU33" s="6">
        <f t="shared" si="20"/>
        <v>31</v>
      </c>
      <c r="AV33" s="6">
        <f t="shared" si="20"/>
        <v>30</v>
      </c>
      <c r="AW33" s="6">
        <f t="shared" si="20"/>
        <v>31</v>
      </c>
      <c r="AX33" s="6"/>
      <c r="AY33" s="6"/>
    </row>
    <row r="34" spans="1:51">
      <c r="L34" s="67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7" t="s">
        <v>174</v>
      </c>
      <c r="AL34" s="68">
        <f>(SUM($AL$33:$AW$33)-SUM($AL$33:AL33))/SUM($AL$33:$AW$33)</f>
        <v>0.91506849315068495</v>
      </c>
      <c r="AM34" s="68">
        <f>(SUM($AL$33:$AW$33)-SUM($AL$33:AM33))/SUM($AL$33:$AW$33)</f>
        <v>0.83835616438356164</v>
      </c>
      <c r="AN34" s="68">
        <f>(SUM($AL$33:$AW$33)-SUM($AL$33:AN33))/SUM($AL$33:$AW$33)</f>
        <v>0.75342465753424659</v>
      </c>
      <c r="AO34" s="68">
        <f>(SUM($AL$33:$AW$33)-SUM($AL$33:AO33))/SUM($AL$33:$AW$33)</f>
        <v>0.67123287671232879</v>
      </c>
      <c r="AP34" s="68">
        <f>(SUM($AL$33:$AW$33)-SUM($AL$33:AP33))/SUM($AL$33:$AW$33)</f>
        <v>0.58630136986301373</v>
      </c>
      <c r="AQ34" s="68">
        <f>(SUM($AL$33:$AW$33)-SUM($AL$33:AQ33))/SUM($AL$33:$AW$33)</f>
        <v>0.50410958904109593</v>
      </c>
      <c r="AR34" s="68">
        <f>(SUM($AL$33:$AW$33)-SUM($AL$33:AR33))/SUM($AL$33:$AW$33)</f>
        <v>0.41917808219178082</v>
      </c>
      <c r="AS34" s="68">
        <f>(SUM($AL$33:$AW$33)-SUM($AL$33:AS33))/SUM($AL$33:$AW$33)</f>
        <v>0.33424657534246577</v>
      </c>
      <c r="AT34" s="68">
        <f>(SUM($AL$33:$AW$33)-SUM($AL$33:AT33))/SUM($AL$33:$AW$33)</f>
        <v>0.25205479452054796</v>
      </c>
      <c r="AU34" s="68">
        <f>(SUM($AL$33:$AW$33)-SUM($AL$33:AU33))/SUM($AL$33:$AW$33)</f>
        <v>0.16712328767123288</v>
      </c>
      <c r="AV34" s="68">
        <f>(SUM($AL$33:$AW$33)-SUM($AL$33:AV33))/SUM($AL$33:$AW$33)</f>
        <v>8.4931506849315067E-2</v>
      </c>
      <c r="AW34" s="68">
        <f>(SUM($AL$33:$AW$33)-SUM($AL$33:AW33))/SUM($AL$33:$AW$33)</f>
        <v>0</v>
      </c>
    </row>
    <row r="35" spans="1:51">
      <c r="A35" s="45" t="s">
        <v>151</v>
      </c>
      <c r="K35" s="4"/>
      <c r="L35" s="4"/>
      <c r="N35" s="4">
        <f t="shared" ref="N35:Y35" si="21">N32*AL34</f>
        <v>0</v>
      </c>
      <c r="O35" s="4">
        <f t="shared" si="21"/>
        <v>0</v>
      </c>
      <c r="P35" s="4">
        <f t="shared" si="21"/>
        <v>0</v>
      </c>
      <c r="Q35" s="4">
        <f t="shared" si="21"/>
        <v>0</v>
      </c>
      <c r="R35" s="4">
        <f t="shared" si="21"/>
        <v>0</v>
      </c>
      <c r="S35" s="4">
        <f t="shared" si="21"/>
        <v>0</v>
      </c>
      <c r="T35" s="4">
        <f t="shared" si="21"/>
        <v>0</v>
      </c>
      <c r="U35" s="4">
        <f t="shared" si="21"/>
        <v>0</v>
      </c>
      <c r="V35" s="4">
        <f t="shared" si="21"/>
        <v>0</v>
      </c>
      <c r="W35" s="4">
        <f t="shared" si="21"/>
        <v>0</v>
      </c>
      <c r="X35" s="4">
        <f t="shared" si="21"/>
        <v>0</v>
      </c>
      <c r="Y35" s="4">
        <f t="shared" si="21"/>
        <v>0</v>
      </c>
      <c r="Z35" s="4">
        <f t="shared" ref="Z35:AW35" si="22">Z32*Z34</f>
        <v>0</v>
      </c>
      <c r="AA35" s="4">
        <f t="shared" si="22"/>
        <v>0</v>
      </c>
      <c r="AB35" s="4">
        <f t="shared" si="22"/>
        <v>0</v>
      </c>
      <c r="AC35" s="4">
        <f t="shared" si="22"/>
        <v>0</v>
      </c>
      <c r="AD35" s="4">
        <f t="shared" si="22"/>
        <v>0</v>
      </c>
      <c r="AE35" s="4">
        <f t="shared" si="22"/>
        <v>0</v>
      </c>
      <c r="AF35" s="4">
        <f t="shared" si="22"/>
        <v>0</v>
      </c>
      <c r="AG35" s="4">
        <f t="shared" si="22"/>
        <v>0</v>
      </c>
      <c r="AH35" s="4">
        <f t="shared" si="22"/>
        <v>0</v>
      </c>
      <c r="AI35" s="4">
        <f t="shared" si="22"/>
        <v>0</v>
      </c>
      <c r="AJ35" s="4">
        <f t="shared" si="22"/>
        <v>0</v>
      </c>
      <c r="AK35" s="4"/>
      <c r="AL35" s="4">
        <f t="shared" si="22"/>
        <v>7641.8822868795614</v>
      </c>
      <c r="AM35" s="4">
        <f t="shared" si="22"/>
        <v>7001.2454484585205</v>
      </c>
      <c r="AN35" s="4">
        <f t="shared" si="22"/>
        <v>6291.9689487780815</v>
      </c>
      <c r="AO35" s="4">
        <f t="shared" si="22"/>
        <v>5605.5723361841092</v>
      </c>
      <c r="AP35" s="4">
        <f t="shared" si="22"/>
        <v>4896.2958365036711</v>
      </c>
      <c r="AQ35" s="4">
        <f t="shared" si="22"/>
        <v>4209.8992239096988</v>
      </c>
      <c r="AR35" s="4">
        <f t="shared" si="22"/>
        <v>3500.6227242292603</v>
      </c>
      <c r="AS35" s="4">
        <f t="shared" si="22"/>
        <v>2791.3462245488217</v>
      </c>
      <c r="AT35" s="4">
        <f t="shared" si="22"/>
        <v>2104.9496119548494</v>
      </c>
      <c r="AU35" s="4">
        <f t="shared" si="22"/>
        <v>1395.6731122744109</v>
      </c>
      <c r="AV35" s="4">
        <f t="shared" si="22"/>
        <v>709.27649968043829</v>
      </c>
      <c r="AW35" s="4">
        <f t="shared" si="22"/>
        <v>0</v>
      </c>
    </row>
    <row r="36" spans="1:51">
      <c r="A36" s="45" t="s">
        <v>152</v>
      </c>
      <c r="B36" s="4">
        <f>B32</f>
        <v>0</v>
      </c>
      <c r="C36" s="4">
        <f t="shared" ref="C36:K36" si="23">B36+C32</f>
        <v>0</v>
      </c>
      <c r="D36" s="4">
        <f t="shared" si="23"/>
        <v>0</v>
      </c>
      <c r="E36" s="4">
        <f t="shared" si="23"/>
        <v>0</v>
      </c>
      <c r="F36" s="4">
        <f t="shared" si="23"/>
        <v>0</v>
      </c>
      <c r="G36" s="4">
        <f t="shared" si="23"/>
        <v>0</v>
      </c>
      <c r="H36" s="4">
        <f t="shared" si="23"/>
        <v>0</v>
      </c>
      <c r="I36" s="4">
        <f t="shared" si="23"/>
        <v>0</v>
      </c>
      <c r="J36" s="4">
        <f t="shared" si="23"/>
        <v>0</v>
      </c>
      <c r="K36" s="4">
        <f t="shared" si="23"/>
        <v>0</v>
      </c>
      <c r="L36" s="4">
        <f>K36+L32</f>
        <v>0</v>
      </c>
      <c r="M36" s="4">
        <f t="shared" ref="M36" si="24">L36+M32</f>
        <v>0</v>
      </c>
      <c r="N36" s="4">
        <f>M36+N35</f>
        <v>0</v>
      </c>
      <c r="O36" s="4">
        <f t="shared" ref="O36:Y36" si="25">N36+O35</f>
        <v>0</v>
      </c>
      <c r="P36" s="4">
        <f t="shared" si="25"/>
        <v>0</v>
      </c>
      <c r="Q36" s="4">
        <f t="shared" si="25"/>
        <v>0</v>
      </c>
      <c r="R36" s="4">
        <f t="shared" si="25"/>
        <v>0</v>
      </c>
      <c r="S36" s="4">
        <f t="shared" si="25"/>
        <v>0</v>
      </c>
      <c r="T36" s="4">
        <f t="shared" si="25"/>
        <v>0</v>
      </c>
      <c r="U36" s="4">
        <f t="shared" si="25"/>
        <v>0</v>
      </c>
      <c r="V36" s="4">
        <f t="shared" si="25"/>
        <v>0</v>
      </c>
      <c r="W36" s="4">
        <f t="shared" si="25"/>
        <v>0</v>
      </c>
      <c r="X36" s="4">
        <f t="shared" si="25"/>
        <v>0</v>
      </c>
      <c r="Y36" s="4">
        <f t="shared" si="25"/>
        <v>0</v>
      </c>
      <c r="Z36" s="4">
        <f>Z32</f>
        <v>7530.0616396799996</v>
      </c>
      <c r="AA36" s="4">
        <f>Z36+AA32</f>
        <v>15060.123279359999</v>
      </c>
      <c r="AB36" s="4">
        <f t="shared" ref="AB36:AK36" si="26">AA36+AB32</f>
        <v>22590.184919039999</v>
      </c>
      <c r="AC36" s="4">
        <f t="shared" si="26"/>
        <v>30120.246558719999</v>
      </c>
      <c r="AD36" s="4">
        <f t="shared" si="26"/>
        <v>37650.308198400002</v>
      </c>
      <c r="AE36" s="4">
        <f t="shared" si="26"/>
        <v>45180.369838080005</v>
      </c>
      <c r="AF36" s="4">
        <f t="shared" si="26"/>
        <v>52710.431477760008</v>
      </c>
      <c r="AG36" s="4">
        <f t="shared" si="26"/>
        <v>60240.493117440012</v>
      </c>
      <c r="AH36" s="4">
        <f t="shared" si="26"/>
        <v>67770.554757120015</v>
      </c>
      <c r="AI36" s="4">
        <f t="shared" si="26"/>
        <v>69192.454694400018</v>
      </c>
      <c r="AJ36" s="4">
        <f t="shared" si="26"/>
        <v>70614.35463168002</v>
      </c>
      <c r="AK36" s="4">
        <f t="shared" si="26"/>
        <v>72036.254568960023</v>
      </c>
      <c r="AL36" s="4">
        <f t="shared" ref="AL36:AW36" si="27">AK36+AL35</f>
        <v>79678.136855839577</v>
      </c>
      <c r="AM36" s="4">
        <f t="shared" si="27"/>
        <v>86679.382304298095</v>
      </c>
      <c r="AN36" s="4">
        <f t="shared" si="27"/>
        <v>92971.35125307618</v>
      </c>
      <c r="AO36" s="4">
        <f t="shared" si="27"/>
        <v>98576.923589260288</v>
      </c>
      <c r="AP36" s="4">
        <f t="shared" si="27"/>
        <v>103473.21942576396</v>
      </c>
      <c r="AQ36" s="4">
        <f t="shared" si="27"/>
        <v>107683.11864967366</v>
      </c>
      <c r="AR36" s="4">
        <f t="shared" si="27"/>
        <v>111183.74137390293</v>
      </c>
      <c r="AS36" s="4">
        <f t="shared" si="27"/>
        <v>113975.08759845175</v>
      </c>
      <c r="AT36" s="4">
        <f t="shared" si="27"/>
        <v>116080.03721040659</v>
      </c>
      <c r="AU36" s="4">
        <f t="shared" si="27"/>
        <v>117475.710322681</v>
      </c>
      <c r="AV36" s="4">
        <f t="shared" si="27"/>
        <v>118184.98682236143</v>
      </c>
      <c r="AW36" s="4">
        <f t="shared" si="27"/>
        <v>118184.98682236143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F6C6-F6B5-4ABC-BAD6-5EAEBD7075AD}">
  <dimension ref="A1:AY56"/>
  <sheetViews>
    <sheetView topLeftCell="C1" zoomScale="85" zoomScaleNormal="85" zoomScaleSheetLayoutView="70" workbookViewId="0">
      <pane xSplit="1" ySplit="2" topLeftCell="AH3" activePane="bottomRight" state="frozen"/>
      <selection activeCell="C1" sqref="C1"/>
      <selection pane="topRight" activeCell="D1" sqref="D1"/>
      <selection pane="bottomLeft" activeCell="C3" sqref="C3"/>
      <selection pane="bottomRight" activeCell="C34" sqref="C34"/>
    </sheetView>
  </sheetViews>
  <sheetFormatPr defaultRowHeight="12.75"/>
  <cols>
    <col min="1" max="1" width="6.85546875" bestFit="1" customWidth="1"/>
    <col min="2" max="2" width="11" customWidth="1"/>
    <col min="3" max="3" width="47.5703125" bestFit="1" customWidth="1"/>
    <col min="4" max="11" width="12.28515625" customWidth="1"/>
    <col min="12" max="12" width="13.28515625" customWidth="1"/>
    <col min="13" max="13" width="12.7109375" customWidth="1"/>
    <col min="14" max="14" width="13.85546875" customWidth="1"/>
    <col min="15" max="15" width="12.7109375" customWidth="1"/>
    <col min="16" max="23" width="11.7109375" customWidth="1"/>
    <col min="24" max="24" width="13.28515625" customWidth="1"/>
    <col min="25" max="25" width="11.7109375" customWidth="1"/>
    <col min="26" max="27" width="12.7109375" customWidth="1"/>
    <col min="28" max="28" width="10.42578125" bestFit="1" customWidth="1"/>
    <col min="29" max="29" width="11.28515625" bestFit="1" customWidth="1"/>
    <col min="30" max="31" width="10.28515625" bestFit="1" customWidth="1"/>
    <col min="32" max="35" width="11.28515625" bestFit="1" customWidth="1"/>
    <col min="36" max="36" width="13.28515625" bestFit="1" customWidth="1"/>
    <col min="37" max="37" width="11.7109375" bestFit="1" customWidth="1"/>
    <col min="38" max="39" width="12.7109375" bestFit="1" customWidth="1"/>
    <col min="40" max="47" width="11.28515625" bestFit="1" customWidth="1"/>
    <col min="48" max="48" width="13.28515625" bestFit="1" customWidth="1"/>
    <col min="49" max="49" width="11.28515625" bestFit="1" customWidth="1"/>
    <col min="50" max="51" width="12.7109375" bestFit="1" customWidth="1"/>
  </cols>
  <sheetData>
    <row r="1" spans="1:51">
      <c r="D1" s="50" t="s">
        <v>98</v>
      </c>
      <c r="E1" s="50" t="s">
        <v>99</v>
      </c>
      <c r="F1" s="50" t="s">
        <v>100</v>
      </c>
      <c r="G1" s="50" t="s">
        <v>101</v>
      </c>
      <c r="H1" s="50" t="s">
        <v>102</v>
      </c>
      <c r="I1" s="50" t="s">
        <v>103</v>
      </c>
      <c r="J1" s="50" t="s">
        <v>104</v>
      </c>
      <c r="K1" s="50" t="s">
        <v>105</v>
      </c>
      <c r="L1" s="50" t="s">
        <v>106</v>
      </c>
      <c r="M1" s="50" t="s">
        <v>107</v>
      </c>
      <c r="N1" s="50" t="s">
        <v>108</v>
      </c>
      <c r="O1" s="50" t="s">
        <v>158</v>
      </c>
      <c r="P1" s="50" t="s">
        <v>159</v>
      </c>
      <c r="Q1" s="50" t="s">
        <v>160</v>
      </c>
      <c r="R1" s="50" t="s">
        <v>161</v>
      </c>
      <c r="S1" s="50" t="s">
        <v>162</v>
      </c>
      <c r="T1" s="50" t="s">
        <v>163</v>
      </c>
      <c r="U1" s="50" t="s">
        <v>164</v>
      </c>
      <c r="V1" s="50" t="s">
        <v>165</v>
      </c>
      <c r="W1" s="50" t="s">
        <v>166</v>
      </c>
      <c r="X1" s="50" t="s">
        <v>167</v>
      </c>
      <c r="Y1" s="50" t="s">
        <v>169</v>
      </c>
      <c r="Z1" s="50" t="s">
        <v>170</v>
      </c>
      <c r="AA1" s="50" t="s">
        <v>172</v>
      </c>
      <c r="AB1" s="50" t="s">
        <v>177</v>
      </c>
      <c r="AC1" s="50" t="s">
        <v>178</v>
      </c>
      <c r="AD1" s="50" t="s">
        <v>179</v>
      </c>
      <c r="AE1" s="50" t="s">
        <v>180</v>
      </c>
      <c r="AF1" s="50" t="s">
        <v>181</v>
      </c>
      <c r="AG1" s="50" t="s">
        <v>182</v>
      </c>
      <c r="AH1" s="50" t="s">
        <v>183</v>
      </c>
      <c r="AI1" s="50" t="s">
        <v>184</v>
      </c>
      <c r="AJ1" s="50" t="s">
        <v>185</v>
      </c>
      <c r="AK1" s="50" t="s">
        <v>186</v>
      </c>
      <c r="AL1" s="50" t="s">
        <v>187</v>
      </c>
      <c r="AM1" s="50" t="s">
        <v>188</v>
      </c>
      <c r="AN1" s="50" t="s">
        <v>189</v>
      </c>
      <c r="AO1" s="50" t="s">
        <v>190</v>
      </c>
      <c r="AP1" s="50" t="s">
        <v>191</v>
      </c>
      <c r="AQ1" s="50" t="s">
        <v>192</v>
      </c>
      <c r="AR1" s="50" t="s">
        <v>193</v>
      </c>
      <c r="AS1" s="50" t="s">
        <v>194</v>
      </c>
      <c r="AT1" s="50" t="s">
        <v>195</v>
      </c>
      <c r="AU1" s="50" t="s">
        <v>196</v>
      </c>
      <c r="AV1" s="50" t="s">
        <v>197</v>
      </c>
      <c r="AW1" s="50" t="s">
        <v>198</v>
      </c>
      <c r="AX1" s="50" t="s">
        <v>199</v>
      </c>
      <c r="AY1" s="50" t="s">
        <v>200</v>
      </c>
    </row>
    <row r="2" spans="1:51">
      <c r="D2" s="9">
        <v>44592</v>
      </c>
      <c r="E2" s="9">
        <f t="shared" ref="E2:AY2" si="0">EOMONTH(D2,1)</f>
        <v>44620</v>
      </c>
      <c r="F2" s="9">
        <f t="shared" si="0"/>
        <v>44651</v>
      </c>
      <c r="G2" s="9">
        <f t="shared" si="0"/>
        <v>44681</v>
      </c>
      <c r="H2" s="9">
        <f t="shared" si="0"/>
        <v>44712</v>
      </c>
      <c r="I2" s="9">
        <f t="shared" si="0"/>
        <v>44742</v>
      </c>
      <c r="J2" s="9">
        <f t="shared" si="0"/>
        <v>44773</v>
      </c>
      <c r="K2" s="9">
        <f t="shared" si="0"/>
        <v>44804</v>
      </c>
      <c r="L2" s="9">
        <f t="shared" si="0"/>
        <v>44834</v>
      </c>
      <c r="M2" s="9">
        <f t="shared" si="0"/>
        <v>44865</v>
      </c>
      <c r="N2" s="9">
        <f t="shared" si="0"/>
        <v>44895</v>
      </c>
      <c r="O2" s="9">
        <f t="shared" si="0"/>
        <v>44926</v>
      </c>
      <c r="P2" s="9">
        <f t="shared" si="0"/>
        <v>44957</v>
      </c>
      <c r="Q2" s="9">
        <f t="shared" si="0"/>
        <v>44985</v>
      </c>
      <c r="R2" s="9">
        <f t="shared" si="0"/>
        <v>45016</v>
      </c>
      <c r="S2" s="9">
        <f t="shared" si="0"/>
        <v>45046</v>
      </c>
      <c r="T2" s="9">
        <f t="shared" si="0"/>
        <v>45077</v>
      </c>
      <c r="U2" s="9">
        <f t="shared" si="0"/>
        <v>45107</v>
      </c>
      <c r="V2" s="9">
        <f t="shared" si="0"/>
        <v>45138</v>
      </c>
      <c r="W2" s="9">
        <f t="shared" si="0"/>
        <v>45169</v>
      </c>
      <c r="X2" s="9">
        <f t="shared" si="0"/>
        <v>45199</v>
      </c>
      <c r="Y2" s="9">
        <f t="shared" si="0"/>
        <v>45230</v>
      </c>
      <c r="Z2" s="9">
        <f t="shared" si="0"/>
        <v>45260</v>
      </c>
      <c r="AA2" s="9">
        <f t="shared" si="0"/>
        <v>45291</v>
      </c>
      <c r="AB2" s="9">
        <f t="shared" si="0"/>
        <v>45322</v>
      </c>
      <c r="AC2" s="9">
        <f t="shared" si="0"/>
        <v>45351</v>
      </c>
      <c r="AD2" s="9">
        <f t="shared" si="0"/>
        <v>45382</v>
      </c>
      <c r="AE2" s="9">
        <f t="shared" si="0"/>
        <v>45412</v>
      </c>
      <c r="AF2" s="9">
        <f t="shared" si="0"/>
        <v>45443</v>
      </c>
      <c r="AG2" s="9">
        <f t="shared" si="0"/>
        <v>45473</v>
      </c>
      <c r="AH2" s="9">
        <f t="shared" si="0"/>
        <v>45504</v>
      </c>
      <c r="AI2" s="9">
        <f t="shared" si="0"/>
        <v>45535</v>
      </c>
      <c r="AJ2" s="9">
        <f t="shared" si="0"/>
        <v>45565</v>
      </c>
      <c r="AK2" s="9">
        <f t="shared" si="0"/>
        <v>45596</v>
      </c>
      <c r="AL2" s="9">
        <f t="shared" si="0"/>
        <v>45626</v>
      </c>
      <c r="AM2" s="9">
        <f t="shared" si="0"/>
        <v>45657</v>
      </c>
      <c r="AN2" s="9">
        <f t="shared" si="0"/>
        <v>45688</v>
      </c>
      <c r="AO2" s="9">
        <f t="shared" si="0"/>
        <v>45716</v>
      </c>
      <c r="AP2" s="9">
        <f t="shared" si="0"/>
        <v>45747</v>
      </c>
      <c r="AQ2" s="9">
        <f t="shared" si="0"/>
        <v>45777</v>
      </c>
      <c r="AR2" s="9">
        <f t="shared" si="0"/>
        <v>45808</v>
      </c>
      <c r="AS2" s="9">
        <f t="shared" si="0"/>
        <v>45838</v>
      </c>
      <c r="AT2" s="9">
        <f t="shared" si="0"/>
        <v>45869</v>
      </c>
      <c r="AU2" s="9">
        <f t="shared" si="0"/>
        <v>45900</v>
      </c>
      <c r="AV2" s="9">
        <f t="shared" si="0"/>
        <v>45930</v>
      </c>
      <c r="AW2" s="9">
        <f t="shared" si="0"/>
        <v>45961</v>
      </c>
      <c r="AX2" s="9">
        <f t="shared" si="0"/>
        <v>45991</v>
      </c>
      <c r="AY2" s="9">
        <f t="shared" si="0"/>
        <v>46022</v>
      </c>
    </row>
    <row r="3" spans="1:51">
      <c r="B3" s="2" t="s">
        <v>0</v>
      </c>
      <c r="C3" s="2" t="s">
        <v>31</v>
      </c>
    </row>
    <row r="4" spans="1:51" hidden="1">
      <c r="A4" s="11">
        <v>1</v>
      </c>
      <c r="B4" t="e">
        <f>'Calculations - Services'!#REF!</f>
        <v>#REF!</v>
      </c>
      <c r="C4" t="s">
        <v>120</v>
      </c>
    </row>
    <row r="5" spans="1:51" hidden="1">
      <c r="A5" s="11">
        <f>A4+1</f>
        <v>2</v>
      </c>
      <c r="B5" t="e">
        <f>'Calculations - Services'!#REF!</f>
        <v>#REF!</v>
      </c>
      <c r="C5" t="s">
        <v>121</v>
      </c>
    </row>
    <row r="6" spans="1:51" hidden="1">
      <c r="A6" s="11">
        <f>A5+1</f>
        <v>3</v>
      </c>
      <c r="B6" t="e">
        <f>'Calculations - Services'!#REF!</f>
        <v>#REF!</v>
      </c>
      <c r="C6" t="s">
        <v>122</v>
      </c>
    </row>
    <row r="7" spans="1:51" hidden="1">
      <c r="A7" s="11">
        <f t="shared" ref="A7:A32" si="1">A6+1</f>
        <v>4</v>
      </c>
      <c r="B7" t="e">
        <f>'Calculations - Services'!#REF!</f>
        <v>#REF!</v>
      </c>
      <c r="C7" t="s">
        <v>123</v>
      </c>
    </row>
    <row r="8" spans="1:51" hidden="1">
      <c r="A8" s="11">
        <f t="shared" si="1"/>
        <v>5</v>
      </c>
      <c r="B8" t="e">
        <f>'Calculations - Services'!#REF!</f>
        <v>#REF!</v>
      </c>
      <c r="C8" t="s">
        <v>124</v>
      </c>
    </row>
    <row r="9" spans="1:51" hidden="1">
      <c r="A9" s="11">
        <f t="shared" si="1"/>
        <v>6</v>
      </c>
      <c r="B9" t="e">
        <f>'Calculations - Services'!#REF!</f>
        <v>#REF!</v>
      </c>
      <c r="C9" t="s">
        <v>125</v>
      </c>
    </row>
    <row r="10" spans="1:51" hidden="1">
      <c r="A10" s="11">
        <f t="shared" si="1"/>
        <v>7</v>
      </c>
      <c r="B10" t="e">
        <f>'Calculations - Services'!#REF!</f>
        <v>#REF!</v>
      </c>
      <c r="C10" t="s">
        <v>126</v>
      </c>
    </row>
    <row r="11" spans="1:51" hidden="1">
      <c r="A11" s="11">
        <f t="shared" si="1"/>
        <v>8</v>
      </c>
      <c r="B11" t="e">
        <f>'Calculations - Services'!#REF!</f>
        <v>#REF!</v>
      </c>
      <c r="C11" t="s">
        <v>127</v>
      </c>
    </row>
    <row r="12" spans="1:51" hidden="1">
      <c r="A12" s="11">
        <f t="shared" si="1"/>
        <v>9</v>
      </c>
      <c r="B12" t="e">
        <f>'Calculations - Services'!#REF!</f>
        <v>#REF!</v>
      </c>
      <c r="C12" t="s">
        <v>128</v>
      </c>
    </row>
    <row r="13" spans="1:51" hidden="1">
      <c r="A13" s="11">
        <f t="shared" si="1"/>
        <v>10</v>
      </c>
      <c r="B13" t="e">
        <f>'Calculations - Services'!#REF!</f>
        <v>#REF!</v>
      </c>
      <c r="C13" t="s">
        <v>129</v>
      </c>
    </row>
    <row r="14" spans="1:51" hidden="1">
      <c r="A14" s="11">
        <f t="shared" si="1"/>
        <v>11</v>
      </c>
      <c r="B14" t="e">
        <f>'Calculations - Services'!#REF!</f>
        <v>#REF!</v>
      </c>
      <c r="C14" t="s">
        <v>130</v>
      </c>
    </row>
    <row r="15" spans="1:51" hidden="1">
      <c r="A15" s="11">
        <f t="shared" si="1"/>
        <v>12</v>
      </c>
      <c r="B15" t="e">
        <f>'Calculations - Services'!#REF!</f>
        <v>#REF!</v>
      </c>
      <c r="C15" t="s">
        <v>131</v>
      </c>
    </row>
    <row r="16" spans="1:51" hidden="1">
      <c r="A16" s="11">
        <f t="shared" si="1"/>
        <v>13</v>
      </c>
      <c r="B16" t="e">
        <f>'Calculations - Services'!#REF!</f>
        <v>#REF!</v>
      </c>
      <c r="C16" t="s">
        <v>132</v>
      </c>
    </row>
    <row r="17" spans="1:3" hidden="1">
      <c r="A17" s="11">
        <f t="shared" si="1"/>
        <v>14</v>
      </c>
      <c r="B17" t="e">
        <f>'Calculations - Services'!#REF!</f>
        <v>#REF!</v>
      </c>
      <c r="C17" t="s">
        <v>133</v>
      </c>
    </row>
    <row r="18" spans="1:3" hidden="1">
      <c r="A18" s="11">
        <f t="shared" si="1"/>
        <v>15</v>
      </c>
      <c r="B18" t="e">
        <f>'Calculations - Services'!#REF!</f>
        <v>#REF!</v>
      </c>
      <c r="C18" t="s">
        <v>134</v>
      </c>
    </row>
    <row r="19" spans="1:3" hidden="1">
      <c r="A19" s="11">
        <f t="shared" si="1"/>
        <v>16</v>
      </c>
      <c r="B19" t="e">
        <f>'Calculations - Services'!#REF!</f>
        <v>#REF!</v>
      </c>
      <c r="C19" t="s">
        <v>135</v>
      </c>
    </row>
    <row r="20" spans="1:3" hidden="1">
      <c r="A20" s="11">
        <f t="shared" si="1"/>
        <v>17</v>
      </c>
      <c r="B20" t="e">
        <f>'Calculations - Services'!#REF!</f>
        <v>#REF!</v>
      </c>
      <c r="C20" t="s">
        <v>136</v>
      </c>
    </row>
    <row r="21" spans="1:3" hidden="1">
      <c r="A21" s="11">
        <f t="shared" si="1"/>
        <v>18</v>
      </c>
      <c r="B21" t="e">
        <f>'Calculations - Services'!#REF!</f>
        <v>#REF!</v>
      </c>
      <c r="C21" t="s">
        <v>137</v>
      </c>
    </row>
    <row r="22" spans="1:3" hidden="1">
      <c r="A22" s="11">
        <f t="shared" si="1"/>
        <v>19</v>
      </c>
      <c r="B22" t="e">
        <f>'Calculations - Services'!#REF!</f>
        <v>#REF!</v>
      </c>
      <c r="C22" t="s">
        <v>138</v>
      </c>
    </row>
    <row r="23" spans="1:3" hidden="1">
      <c r="A23" s="11">
        <f t="shared" si="1"/>
        <v>20</v>
      </c>
      <c r="B23" t="e">
        <f>'Calculations - Services'!#REF!</f>
        <v>#REF!</v>
      </c>
      <c r="C23" t="s">
        <v>139</v>
      </c>
    </row>
    <row r="24" spans="1:3" hidden="1">
      <c r="A24" s="11">
        <f t="shared" si="1"/>
        <v>21</v>
      </c>
      <c r="B24" t="e">
        <f>'Calculations - Services'!#REF!</f>
        <v>#REF!</v>
      </c>
      <c r="C24" t="s">
        <v>140</v>
      </c>
    </row>
    <row r="25" spans="1:3" hidden="1">
      <c r="A25" s="11">
        <f t="shared" si="1"/>
        <v>22</v>
      </c>
      <c r="B25" t="e">
        <f>'Calculations - Services'!#REF!</f>
        <v>#REF!</v>
      </c>
      <c r="C25" t="s">
        <v>141</v>
      </c>
    </row>
    <row r="26" spans="1:3" hidden="1">
      <c r="A26" s="11">
        <f t="shared" si="1"/>
        <v>23</v>
      </c>
      <c r="B26" t="e">
        <f>'Calculations - Services'!#REF!</f>
        <v>#REF!</v>
      </c>
      <c r="C26" t="s">
        <v>142</v>
      </c>
    </row>
    <row r="27" spans="1:3" hidden="1">
      <c r="A27" s="11">
        <f t="shared" si="1"/>
        <v>24</v>
      </c>
      <c r="B27" t="e">
        <f>'Calculations - Services'!#REF!</f>
        <v>#REF!</v>
      </c>
      <c r="C27" t="s">
        <v>143</v>
      </c>
    </row>
    <row r="28" spans="1:3" hidden="1">
      <c r="A28" s="11">
        <f t="shared" si="1"/>
        <v>25</v>
      </c>
      <c r="B28" t="e">
        <f>'Calculations - Services'!#REF!</f>
        <v>#REF!</v>
      </c>
      <c r="C28" t="s">
        <v>144</v>
      </c>
    </row>
    <row r="29" spans="1:3" hidden="1">
      <c r="A29" s="11">
        <f t="shared" si="1"/>
        <v>26</v>
      </c>
      <c r="B29" t="e">
        <f>'Calculations - Services'!#REF!</f>
        <v>#REF!</v>
      </c>
      <c r="C29" t="s">
        <v>145</v>
      </c>
    </row>
    <row r="30" spans="1:3" hidden="1">
      <c r="A30" s="11">
        <f t="shared" si="1"/>
        <v>27</v>
      </c>
      <c r="B30" t="e">
        <f>'Calculations - Services'!#REF!</f>
        <v>#REF!</v>
      </c>
      <c r="C30" t="s">
        <v>146</v>
      </c>
    </row>
    <row r="31" spans="1:3" hidden="1">
      <c r="A31" s="11">
        <f t="shared" si="1"/>
        <v>28</v>
      </c>
      <c r="B31" t="e">
        <f>'Calculations - Services'!#REF!</f>
        <v>#REF!</v>
      </c>
      <c r="C31" t="s">
        <v>147</v>
      </c>
    </row>
    <row r="32" spans="1:3" hidden="1">
      <c r="A32" s="11">
        <f t="shared" si="1"/>
        <v>29</v>
      </c>
      <c r="B32" t="e">
        <f>'Calculations - Services'!#REF!</f>
        <v>#REF!</v>
      </c>
      <c r="C32" t="s">
        <v>148</v>
      </c>
    </row>
    <row r="33" spans="1:51">
      <c r="A33" s="11"/>
      <c r="C33" t="s">
        <v>219</v>
      </c>
      <c r="D33" s="46">
        <f>-'Calculations - Services'!B8</f>
        <v>0</v>
      </c>
      <c r="E33" s="46">
        <f>-'Calculations - Services'!C8</f>
        <v>0</v>
      </c>
      <c r="F33" s="46">
        <f>-'Calculations - Services'!D8</f>
        <v>0</v>
      </c>
      <c r="G33" s="46">
        <f>-'Calculations - Services'!E8</f>
        <v>0</v>
      </c>
      <c r="H33" s="46">
        <f>-'Calculations - Services'!F8</f>
        <v>0</v>
      </c>
      <c r="I33" s="46">
        <f>-'Calculations - Services'!G8</f>
        <v>0</v>
      </c>
      <c r="J33" s="46">
        <f>-'Calculations - Services'!H8</f>
        <v>0</v>
      </c>
      <c r="K33" s="46">
        <f>-'Calculations - Services'!I8</f>
        <v>0</v>
      </c>
      <c r="L33" s="46">
        <f>-'Calculations - Services'!J8</f>
        <v>0</v>
      </c>
      <c r="M33" s="46">
        <f>-'Calculations - Services'!K8</f>
        <v>0</v>
      </c>
      <c r="N33" s="46">
        <f>-'Calculations - Services'!L8</f>
        <v>0</v>
      </c>
      <c r="O33" s="46">
        <f>-'Calculations - Services'!M8</f>
        <v>0</v>
      </c>
      <c r="P33" s="46">
        <f>-'Calculations - Services'!N8</f>
        <v>0</v>
      </c>
      <c r="Q33" s="46">
        <f>-'Calculations - Services'!O8</f>
        <v>0</v>
      </c>
      <c r="R33" s="46">
        <f>-'Calculations - Services'!P8</f>
        <v>0</v>
      </c>
      <c r="S33" s="46">
        <f>-'Calculations - Services'!Q8</f>
        <v>0</v>
      </c>
      <c r="T33" s="46">
        <f>-'Calculations - Services'!R8</f>
        <v>0</v>
      </c>
      <c r="U33" s="46">
        <f>-'Calculations - Services'!S8</f>
        <v>0</v>
      </c>
      <c r="V33" s="46">
        <f>-'Calculations - Services'!T8</f>
        <v>0</v>
      </c>
      <c r="W33" s="46">
        <f>-'Calculations - Services'!U8</f>
        <v>0</v>
      </c>
      <c r="X33" s="46">
        <f>-'Calculations - Services'!V8</f>
        <v>0</v>
      </c>
      <c r="Y33" s="46">
        <f>-'Calculations - Services'!W8</f>
        <v>0</v>
      </c>
      <c r="Z33" s="46">
        <f>-'Calculations - Services'!X8</f>
        <v>0</v>
      </c>
      <c r="AA33" s="46">
        <f>-'Calculations - Services'!Y8</f>
        <v>0</v>
      </c>
      <c r="AB33" s="46">
        <f>-'Calculations - Services'!Z8</f>
        <v>0</v>
      </c>
      <c r="AC33" s="46">
        <f>-'Calculations - Services'!AA8</f>
        <v>0</v>
      </c>
      <c r="AD33" s="46">
        <f>-'Calculations - Services'!AB8</f>
        <v>0</v>
      </c>
      <c r="AE33" s="46">
        <f>-'Calculations - Services'!AC8</f>
        <v>0</v>
      </c>
      <c r="AF33" s="46">
        <f>-'Calculations - Services'!AD8</f>
        <v>0</v>
      </c>
      <c r="AG33" s="46">
        <f>-'Calculations - Services'!AE8</f>
        <v>0</v>
      </c>
      <c r="AH33" s="46">
        <f>-'Calculations - Services'!AF8</f>
        <v>0</v>
      </c>
      <c r="AI33" s="46">
        <f>-'Calculations - Services'!AG8</f>
        <v>0</v>
      </c>
      <c r="AJ33" s="46">
        <f>-'Calculations - Services'!AH8</f>
        <v>0</v>
      </c>
      <c r="AK33" s="46">
        <f>-'Calculations - Services'!AI8</f>
        <v>5314716</v>
      </c>
      <c r="AL33" s="46">
        <f>-'Calculations - Services'!AJ8</f>
        <v>0</v>
      </c>
      <c r="AM33" s="46">
        <f>-'Calculations - Services'!AK8</f>
        <v>0</v>
      </c>
      <c r="AN33" s="46">
        <f>-'Calculations - Services'!AL8</f>
        <v>0</v>
      </c>
      <c r="AO33" s="46">
        <f>-'Calculations - Services'!AM8</f>
        <v>0</v>
      </c>
      <c r="AP33" s="46">
        <f>-'Calculations - Services'!AN8</f>
        <v>0</v>
      </c>
      <c r="AQ33" s="46">
        <f>-'Calculations - Services'!AO8</f>
        <v>0</v>
      </c>
      <c r="AR33" s="46">
        <f>-'Calculations - Services'!AP8</f>
        <v>0</v>
      </c>
      <c r="AS33" s="46">
        <f>-'Calculations - Services'!AQ8</f>
        <v>0</v>
      </c>
      <c r="AT33" s="46">
        <f>-'Calculations - Services'!AR8</f>
        <v>0</v>
      </c>
      <c r="AU33" s="46">
        <f>-'Calculations - Services'!AS8</f>
        <v>0</v>
      </c>
      <c r="AV33" s="46">
        <f>-'Calculations - Services'!AT8</f>
        <v>0</v>
      </c>
      <c r="AW33" s="46">
        <f>-'Calculations - Services'!AU8</f>
        <v>0</v>
      </c>
      <c r="AX33" s="46">
        <f>-'Calculations - Services'!AV8</f>
        <v>0</v>
      </c>
      <c r="AY33" s="46">
        <f>-'Calculations - Services'!AW8</f>
        <v>0</v>
      </c>
    </row>
    <row r="34" spans="1:51">
      <c r="A34" s="11">
        <v>44</v>
      </c>
      <c r="B34" s="58" t="s">
        <v>168</v>
      </c>
      <c r="C34" t="s">
        <v>206</v>
      </c>
      <c r="D34" s="46">
        <f>-'Calculations - Services'!B9</f>
        <v>0</v>
      </c>
      <c r="E34" s="46">
        <f>-'Calculations - Services'!C9</f>
        <v>0</v>
      </c>
      <c r="F34" s="46">
        <f>-'Calculations - Services'!D9</f>
        <v>0</v>
      </c>
      <c r="G34" s="46">
        <f>-'Calculations - Services'!E9</f>
        <v>0</v>
      </c>
      <c r="H34" s="46">
        <f>-'Calculations - Services'!F9</f>
        <v>0</v>
      </c>
      <c r="I34" s="46">
        <f>-'Calculations - Services'!G9</f>
        <v>0</v>
      </c>
      <c r="J34" s="46">
        <f>-'Calculations - Services'!H9</f>
        <v>0</v>
      </c>
      <c r="K34" s="46">
        <f>-'Calculations - Services'!I9</f>
        <v>0</v>
      </c>
      <c r="L34" s="46">
        <f>-'Calculations - Services'!J9</f>
        <v>0</v>
      </c>
      <c r="M34" s="46">
        <f>-'Calculations - Services'!K9</f>
        <v>0</v>
      </c>
      <c r="N34" s="46">
        <f>-'Calculations - Services'!L9</f>
        <v>0</v>
      </c>
      <c r="O34" s="46">
        <f>-'Calculations - Services'!M9</f>
        <v>0</v>
      </c>
      <c r="P34" s="46">
        <f>-'Calculations - Services'!N9</f>
        <v>0</v>
      </c>
      <c r="Q34" s="46">
        <f>-'Calculations - Services'!O9</f>
        <v>0</v>
      </c>
      <c r="R34" s="46">
        <f>-'Calculations - Services'!P9</f>
        <v>0</v>
      </c>
      <c r="S34" s="46">
        <f>-'Calculations - Services'!Q9</f>
        <v>0</v>
      </c>
      <c r="T34" s="46">
        <f>-'Calculations - Services'!R9</f>
        <v>0</v>
      </c>
      <c r="U34" s="46">
        <f>-'Calculations - Services'!S9</f>
        <v>0</v>
      </c>
      <c r="V34" s="46">
        <f>-'Calculations - Services'!T9</f>
        <v>0</v>
      </c>
      <c r="W34" s="46">
        <f>-'Calculations - Services'!U9</f>
        <v>0</v>
      </c>
      <c r="X34" s="46">
        <f>-'Calculations - Services'!V9</f>
        <v>0</v>
      </c>
      <c r="Y34" s="46">
        <f>-'Calculations - Services'!W9</f>
        <v>0</v>
      </c>
      <c r="Z34" s="46">
        <f>-'Calculations - Services'!X9</f>
        <v>0</v>
      </c>
      <c r="AA34" s="46">
        <f>-'Calculations - Services'!Y9</f>
        <v>0</v>
      </c>
      <c r="AB34" s="46">
        <f>-'Calculations - Services'!Z9</f>
        <v>0</v>
      </c>
      <c r="AC34" s="46">
        <f>-'Calculations - Services'!AA9</f>
        <v>0</v>
      </c>
      <c r="AD34" s="46">
        <f>-'Calculations - Services'!AB9</f>
        <v>0</v>
      </c>
      <c r="AE34" s="46">
        <f>-'Calculations - Services'!AC9</f>
        <v>0</v>
      </c>
      <c r="AF34" s="46">
        <f>-'Calculations - Services'!AD9</f>
        <v>0</v>
      </c>
      <c r="AG34" s="46">
        <f>-'Calculations - Services'!AE9</f>
        <v>0</v>
      </c>
      <c r="AH34" s="46">
        <f>-'Calculations - Services'!AF9</f>
        <v>0</v>
      </c>
      <c r="AI34" s="46">
        <f>-'Calculations - Services'!AG9</f>
        <v>0</v>
      </c>
      <c r="AJ34" s="46">
        <f>-'Calculations - Services'!AH9</f>
        <v>0</v>
      </c>
      <c r="AK34" s="46">
        <f>-'Calculations - Services'!AI9</f>
        <v>4407012</v>
      </c>
      <c r="AL34" s="46">
        <f>-'Calculations - Services'!AJ9</f>
        <v>0</v>
      </c>
      <c r="AM34" s="46">
        <f>-'Calculations - Services'!AK9</f>
        <v>0</v>
      </c>
      <c r="AN34" s="46">
        <f>-'Calculations - Services'!AL9</f>
        <v>0</v>
      </c>
      <c r="AO34" s="46">
        <f>-'Calculations - Services'!AM9</f>
        <v>0</v>
      </c>
      <c r="AP34" s="46">
        <f>-'Calculations - Services'!AN9</f>
        <v>0</v>
      </c>
      <c r="AQ34" s="46">
        <f>-'Calculations - Services'!AO9</f>
        <v>0</v>
      </c>
      <c r="AR34" s="46">
        <f>-'Calculations - Services'!AP9</f>
        <v>0</v>
      </c>
      <c r="AS34" s="46">
        <f>-'Calculations - Services'!AQ9</f>
        <v>0</v>
      </c>
      <c r="AT34" s="46">
        <f>-'Calculations - Services'!AR9</f>
        <v>0</v>
      </c>
      <c r="AU34" s="46">
        <f>-'Calculations - Services'!AS9</f>
        <v>0</v>
      </c>
      <c r="AV34" s="46">
        <f>-'Calculations - Services'!AT9</f>
        <v>0</v>
      </c>
      <c r="AW34" s="46">
        <f>-'Calculations - Services'!AU9</f>
        <v>0</v>
      </c>
      <c r="AX34" s="46">
        <f>-'Calculations - Services'!AV9</f>
        <v>0</v>
      </c>
      <c r="AY34" s="46">
        <f>-'Calculations - Services'!AW9</f>
        <v>0</v>
      </c>
    </row>
    <row r="35" spans="1:51">
      <c r="A35" s="11">
        <v>50</v>
      </c>
      <c r="C35" s="45"/>
      <c r="K35" s="6"/>
      <c r="M35" s="6"/>
    </row>
    <row r="36" spans="1:51" hidden="1">
      <c r="A36" s="11">
        <f>A35+1</f>
        <v>51</v>
      </c>
      <c r="C36" s="45" t="s">
        <v>117</v>
      </c>
    </row>
    <row r="37" spans="1:51" hidden="1">
      <c r="A37" s="11">
        <f>A36+1</f>
        <v>52</v>
      </c>
      <c r="C37" s="45" t="s">
        <v>118</v>
      </c>
    </row>
    <row r="38" spans="1:51" ht="13.5" thickBot="1">
      <c r="A38" s="11">
        <v>51</v>
      </c>
      <c r="C38" s="2" t="s">
        <v>32</v>
      </c>
      <c r="D38" s="10">
        <f t="shared" ref="D38:AY38" si="2">SUM(D4:D37)</f>
        <v>0</v>
      </c>
      <c r="E38" s="10">
        <f t="shared" si="2"/>
        <v>0</v>
      </c>
      <c r="F38" s="10">
        <f t="shared" si="2"/>
        <v>0</v>
      </c>
      <c r="G38" s="10">
        <f t="shared" si="2"/>
        <v>0</v>
      </c>
      <c r="H38" s="10">
        <f t="shared" si="2"/>
        <v>0</v>
      </c>
      <c r="I38" s="10">
        <f t="shared" si="2"/>
        <v>0</v>
      </c>
      <c r="J38" s="10">
        <f t="shared" si="2"/>
        <v>0</v>
      </c>
      <c r="K38" s="10">
        <f t="shared" si="2"/>
        <v>0</v>
      </c>
      <c r="L38" s="10">
        <f t="shared" si="2"/>
        <v>0</v>
      </c>
      <c r="M38" s="10">
        <f t="shared" si="2"/>
        <v>0</v>
      </c>
      <c r="N38" s="10">
        <f t="shared" si="2"/>
        <v>0</v>
      </c>
      <c r="O38" s="10">
        <f t="shared" si="2"/>
        <v>0</v>
      </c>
      <c r="P38" s="10">
        <f t="shared" si="2"/>
        <v>0</v>
      </c>
      <c r="Q38" s="10">
        <f t="shared" si="2"/>
        <v>0</v>
      </c>
      <c r="R38" s="10">
        <f t="shared" si="2"/>
        <v>0</v>
      </c>
      <c r="S38" s="10">
        <f t="shared" si="2"/>
        <v>0</v>
      </c>
      <c r="T38" s="10">
        <f t="shared" si="2"/>
        <v>0</v>
      </c>
      <c r="U38" s="10">
        <f t="shared" si="2"/>
        <v>0</v>
      </c>
      <c r="V38" s="10">
        <f t="shared" si="2"/>
        <v>0</v>
      </c>
      <c r="W38" s="10">
        <f t="shared" si="2"/>
        <v>0</v>
      </c>
      <c r="X38" s="10">
        <f t="shared" si="2"/>
        <v>0</v>
      </c>
      <c r="Y38" s="10">
        <f t="shared" si="2"/>
        <v>0</v>
      </c>
      <c r="Z38" s="10">
        <f t="shared" si="2"/>
        <v>0</v>
      </c>
      <c r="AA38" s="10">
        <f t="shared" si="2"/>
        <v>0</v>
      </c>
      <c r="AB38" s="10">
        <f t="shared" si="2"/>
        <v>0</v>
      </c>
      <c r="AC38" s="10">
        <f t="shared" si="2"/>
        <v>0</v>
      </c>
      <c r="AD38" s="10">
        <f t="shared" si="2"/>
        <v>0</v>
      </c>
      <c r="AE38" s="10">
        <f t="shared" si="2"/>
        <v>0</v>
      </c>
      <c r="AF38" s="10">
        <f t="shared" si="2"/>
        <v>0</v>
      </c>
      <c r="AG38" s="10">
        <f t="shared" si="2"/>
        <v>0</v>
      </c>
      <c r="AH38" s="10">
        <f t="shared" si="2"/>
        <v>0</v>
      </c>
      <c r="AI38" s="10">
        <f t="shared" si="2"/>
        <v>0</v>
      </c>
      <c r="AJ38" s="10">
        <f t="shared" si="2"/>
        <v>0</v>
      </c>
      <c r="AK38" s="10">
        <f>SUM(AK4:AK37)</f>
        <v>9721728</v>
      </c>
      <c r="AL38" s="10">
        <f t="shared" si="2"/>
        <v>0</v>
      </c>
      <c r="AM38" s="10">
        <f t="shared" si="2"/>
        <v>0</v>
      </c>
      <c r="AN38" s="10">
        <f t="shared" si="2"/>
        <v>0</v>
      </c>
      <c r="AO38" s="10">
        <f t="shared" si="2"/>
        <v>0</v>
      </c>
      <c r="AP38" s="10">
        <f t="shared" si="2"/>
        <v>0</v>
      </c>
      <c r="AQ38" s="10">
        <f t="shared" si="2"/>
        <v>0</v>
      </c>
      <c r="AR38" s="10">
        <f t="shared" si="2"/>
        <v>0</v>
      </c>
      <c r="AS38" s="10">
        <f t="shared" si="2"/>
        <v>0</v>
      </c>
      <c r="AT38" s="10">
        <f t="shared" si="2"/>
        <v>0</v>
      </c>
      <c r="AU38" s="10">
        <f t="shared" si="2"/>
        <v>0</v>
      </c>
      <c r="AV38" s="10">
        <f t="shared" si="2"/>
        <v>0</v>
      </c>
      <c r="AW38" s="10">
        <f t="shared" si="2"/>
        <v>0</v>
      </c>
      <c r="AX38" s="10">
        <f t="shared" si="2"/>
        <v>0</v>
      </c>
      <c r="AY38" s="10">
        <f t="shared" si="2"/>
        <v>0</v>
      </c>
    </row>
    <row r="39" spans="1:51" s="5" customFormat="1" ht="13.5" thickTop="1">
      <c r="A39" s="11">
        <v>52</v>
      </c>
      <c r="C39" s="48" t="s">
        <v>113</v>
      </c>
      <c r="K39" s="6"/>
      <c r="M39" s="6"/>
      <c r="P39" s="6"/>
    </row>
    <row r="40" spans="1:51">
      <c r="A40" s="11"/>
      <c r="C40" s="1"/>
    </row>
    <row r="41" spans="1:51">
      <c r="A41" s="11">
        <v>53</v>
      </c>
      <c r="C41" t="s">
        <v>33</v>
      </c>
      <c r="D41" s="55">
        <v>0</v>
      </c>
      <c r="E41" s="55">
        <f t="shared" ref="E41:AY41" si="3">D41+E38</f>
        <v>0</v>
      </c>
      <c r="F41" s="55">
        <f t="shared" si="3"/>
        <v>0</v>
      </c>
      <c r="G41" s="55">
        <f t="shared" si="3"/>
        <v>0</v>
      </c>
      <c r="H41" s="55">
        <f t="shared" si="3"/>
        <v>0</v>
      </c>
      <c r="I41" s="55">
        <f t="shared" si="3"/>
        <v>0</v>
      </c>
      <c r="J41" s="55">
        <f t="shared" si="3"/>
        <v>0</v>
      </c>
      <c r="K41" s="55">
        <f t="shared" si="3"/>
        <v>0</v>
      </c>
      <c r="L41" s="55">
        <f t="shared" si="3"/>
        <v>0</v>
      </c>
      <c r="M41" s="55">
        <f t="shared" si="3"/>
        <v>0</v>
      </c>
      <c r="N41" s="55">
        <f t="shared" si="3"/>
        <v>0</v>
      </c>
      <c r="O41" s="55">
        <f t="shared" si="3"/>
        <v>0</v>
      </c>
      <c r="P41" s="55">
        <f t="shared" si="3"/>
        <v>0</v>
      </c>
      <c r="Q41" s="55">
        <f t="shared" si="3"/>
        <v>0</v>
      </c>
      <c r="R41" s="55">
        <f t="shared" si="3"/>
        <v>0</v>
      </c>
      <c r="S41" s="55">
        <f t="shared" si="3"/>
        <v>0</v>
      </c>
      <c r="T41" s="55">
        <f t="shared" si="3"/>
        <v>0</v>
      </c>
      <c r="U41" s="55">
        <f t="shared" si="3"/>
        <v>0</v>
      </c>
      <c r="V41" s="55">
        <f t="shared" si="3"/>
        <v>0</v>
      </c>
      <c r="W41" s="55">
        <f t="shared" si="3"/>
        <v>0</v>
      </c>
      <c r="X41" s="55">
        <f t="shared" si="3"/>
        <v>0</v>
      </c>
      <c r="Y41" s="55">
        <f t="shared" si="3"/>
        <v>0</v>
      </c>
      <c r="Z41" s="55">
        <f t="shared" si="3"/>
        <v>0</v>
      </c>
      <c r="AA41" s="55">
        <f t="shared" si="3"/>
        <v>0</v>
      </c>
      <c r="AB41" s="55">
        <f t="shared" si="3"/>
        <v>0</v>
      </c>
      <c r="AC41" s="55">
        <f t="shared" si="3"/>
        <v>0</v>
      </c>
      <c r="AD41" s="55">
        <f t="shared" si="3"/>
        <v>0</v>
      </c>
      <c r="AE41" s="55">
        <f t="shared" si="3"/>
        <v>0</v>
      </c>
      <c r="AF41" s="55">
        <f t="shared" si="3"/>
        <v>0</v>
      </c>
      <c r="AG41" s="55">
        <f t="shared" si="3"/>
        <v>0</v>
      </c>
      <c r="AH41" s="55">
        <f t="shared" si="3"/>
        <v>0</v>
      </c>
      <c r="AI41" s="55">
        <f t="shared" si="3"/>
        <v>0</v>
      </c>
      <c r="AJ41" s="55">
        <f t="shared" si="3"/>
        <v>0</v>
      </c>
      <c r="AK41" s="55">
        <f t="shared" si="3"/>
        <v>9721728</v>
      </c>
      <c r="AL41" s="55">
        <f t="shared" si="3"/>
        <v>9721728</v>
      </c>
      <c r="AM41" s="55">
        <f t="shared" si="3"/>
        <v>9721728</v>
      </c>
      <c r="AN41" s="55">
        <f t="shared" si="3"/>
        <v>9721728</v>
      </c>
      <c r="AO41" s="55">
        <f t="shared" si="3"/>
        <v>9721728</v>
      </c>
      <c r="AP41" s="55">
        <f t="shared" si="3"/>
        <v>9721728</v>
      </c>
      <c r="AQ41" s="55">
        <f t="shared" si="3"/>
        <v>9721728</v>
      </c>
      <c r="AR41" s="55">
        <f t="shared" si="3"/>
        <v>9721728</v>
      </c>
      <c r="AS41" s="55">
        <f t="shared" si="3"/>
        <v>9721728</v>
      </c>
      <c r="AT41" s="55">
        <f t="shared" si="3"/>
        <v>9721728</v>
      </c>
      <c r="AU41" s="55">
        <f t="shared" si="3"/>
        <v>9721728</v>
      </c>
      <c r="AV41" s="55">
        <f t="shared" si="3"/>
        <v>9721728</v>
      </c>
      <c r="AW41" s="55">
        <f t="shared" si="3"/>
        <v>9721728</v>
      </c>
      <c r="AX41" s="55">
        <f t="shared" si="3"/>
        <v>9721728</v>
      </c>
      <c r="AY41" s="55">
        <f t="shared" si="3"/>
        <v>9721728</v>
      </c>
    </row>
    <row r="42" spans="1:51">
      <c r="A42" s="11">
        <v>54</v>
      </c>
      <c r="C42" t="s">
        <v>114</v>
      </c>
      <c r="D42" s="55">
        <v>0</v>
      </c>
      <c r="E42" s="55">
        <f t="shared" ref="E42:AY42" si="4">D42+E38</f>
        <v>0</v>
      </c>
      <c r="F42" s="55">
        <f t="shared" si="4"/>
        <v>0</v>
      </c>
      <c r="G42" s="55">
        <f t="shared" si="4"/>
        <v>0</v>
      </c>
      <c r="H42" s="55">
        <f t="shared" si="4"/>
        <v>0</v>
      </c>
      <c r="I42" s="55">
        <f t="shared" si="4"/>
        <v>0</v>
      </c>
      <c r="J42" s="55">
        <f t="shared" si="4"/>
        <v>0</v>
      </c>
      <c r="K42" s="55">
        <f t="shared" si="4"/>
        <v>0</v>
      </c>
      <c r="L42" s="55">
        <f t="shared" si="4"/>
        <v>0</v>
      </c>
      <c r="M42" s="55">
        <f t="shared" si="4"/>
        <v>0</v>
      </c>
      <c r="N42" s="55">
        <f t="shared" si="4"/>
        <v>0</v>
      </c>
      <c r="O42" s="55">
        <f t="shared" si="4"/>
        <v>0</v>
      </c>
      <c r="P42" s="55">
        <f t="shared" si="4"/>
        <v>0</v>
      </c>
      <c r="Q42" s="55">
        <f t="shared" si="4"/>
        <v>0</v>
      </c>
      <c r="R42" s="55">
        <f t="shared" si="4"/>
        <v>0</v>
      </c>
      <c r="S42" s="55">
        <f t="shared" si="4"/>
        <v>0</v>
      </c>
      <c r="T42" s="55">
        <f t="shared" si="4"/>
        <v>0</v>
      </c>
      <c r="U42" s="55">
        <f t="shared" si="4"/>
        <v>0</v>
      </c>
      <c r="V42" s="55">
        <f t="shared" si="4"/>
        <v>0</v>
      </c>
      <c r="W42" s="55">
        <f t="shared" si="4"/>
        <v>0</v>
      </c>
      <c r="X42" s="55">
        <f t="shared" si="4"/>
        <v>0</v>
      </c>
      <c r="Y42" s="55">
        <f t="shared" si="4"/>
        <v>0</v>
      </c>
      <c r="Z42" s="55">
        <f t="shared" si="4"/>
        <v>0</v>
      </c>
      <c r="AA42" s="55">
        <f t="shared" si="4"/>
        <v>0</v>
      </c>
      <c r="AB42" s="55">
        <f t="shared" si="4"/>
        <v>0</v>
      </c>
      <c r="AC42" s="55">
        <f t="shared" si="4"/>
        <v>0</v>
      </c>
      <c r="AD42" s="55">
        <f t="shared" si="4"/>
        <v>0</v>
      </c>
      <c r="AE42" s="55">
        <f t="shared" si="4"/>
        <v>0</v>
      </c>
      <c r="AF42" s="55">
        <f t="shared" si="4"/>
        <v>0</v>
      </c>
      <c r="AG42" s="55">
        <f t="shared" si="4"/>
        <v>0</v>
      </c>
      <c r="AH42" s="55">
        <f t="shared" si="4"/>
        <v>0</v>
      </c>
      <c r="AI42" s="55">
        <f t="shared" si="4"/>
        <v>0</v>
      </c>
      <c r="AJ42" s="55">
        <f t="shared" si="4"/>
        <v>0</v>
      </c>
      <c r="AK42" s="55">
        <f t="shared" si="4"/>
        <v>9721728</v>
      </c>
      <c r="AL42" s="55">
        <f t="shared" si="4"/>
        <v>9721728</v>
      </c>
      <c r="AM42" s="55">
        <f t="shared" si="4"/>
        <v>9721728</v>
      </c>
      <c r="AN42" s="55">
        <f t="shared" si="4"/>
        <v>9721728</v>
      </c>
      <c r="AO42" s="55">
        <f t="shared" si="4"/>
        <v>9721728</v>
      </c>
      <c r="AP42" s="55">
        <f t="shared" si="4"/>
        <v>9721728</v>
      </c>
      <c r="AQ42" s="55">
        <f t="shared" si="4"/>
        <v>9721728</v>
      </c>
      <c r="AR42" s="55">
        <f t="shared" si="4"/>
        <v>9721728</v>
      </c>
      <c r="AS42" s="55">
        <f t="shared" si="4"/>
        <v>9721728</v>
      </c>
      <c r="AT42" s="55">
        <f t="shared" si="4"/>
        <v>9721728</v>
      </c>
      <c r="AU42" s="55">
        <f t="shared" si="4"/>
        <v>9721728</v>
      </c>
      <c r="AV42" s="55">
        <f t="shared" si="4"/>
        <v>9721728</v>
      </c>
      <c r="AW42" s="55">
        <f t="shared" si="4"/>
        <v>9721728</v>
      </c>
      <c r="AX42" s="55">
        <f t="shared" si="4"/>
        <v>9721728</v>
      </c>
      <c r="AY42" s="55">
        <f t="shared" si="4"/>
        <v>9721728</v>
      </c>
    </row>
    <row r="43" spans="1:51">
      <c r="A43" s="11">
        <v>55</v>
      </c>
      <c r="C43" t="s">
        <v>34</v>
      </c>
      <c r="D43" s="57">
        <f t="shared" ref="D43:Z43" si="5">0.0305/12</f>
        <v>2.5416666666666665E-3</v>
      </c>
      <c r="E43" s="57">
        <f t="shared" si="5"/>
        <v>2.5416666666666665E-3</v>
      </c>
      <c r="F43" s="57">
        <f t="shared" si="5"/>
        <v>2.5416666666666665E-3</v>
      </c>
      <c r="G43" s="57">
        <f t="shared" si="5"/>
        <v>2.5416666666666665E-3</v>
      </c>
      <c r="H43" s="57">
        <f t="shared" si="5"/>
        <v>2.5416666666666665E-3</v>
      </c>
      <c r="I43" s="57">
        <f t="shared" si="5"/>
        <v>2.5416666666666665E-3</v>
      </c>
      <c r="J43" s="57">
        <f t="shared" si="5"/>
        <v>2.5416666666666665E-3</v>
      </c>
      <c r="K43" s="57">
        <f t="shared" si="5"/>
        <v>2.5416666666666665E-3</v>
      </c>
      <c r="L43" s="57">
        <f t="shared" si="5"/>
        <v>2.5416666666666665E-3</v>
      </c>
      <c r="M43" s="57">
        <f t="shared" si="5"/>
        <v>2.5416666666666665E-3</v>
      </c>
      <c r="N43" s="57">
        <f t="shared" si="5"/>
        <v>2.5416666666666665E-3</v>
      </c>
      <c r="O43" s="57">
        <f t="shared" si="5"/>
        <v>2.5416666666666665E-3</v>
      </c>
      <c r="P43" s="57">
        <f t="shared" si="5"/>
        <v>2.5416666666666665E-3</v>
      </c>
      <c r="Q43" s="57">
        <f t="shared" si="5"/>
        <v>2.5416666666666665E-3</v>
      </c>
      <c r="R43" s="57">
        <f t="shared" si="5"/>
        <v>2.5416666666666665E-3</v>
      </c>
      <c r="S43" s="57">
        <f t="shared" si="5"/>
        <v>2.5416666666666665E-3</v>
      </c>
      <c r="T43" s="57">
        <f t="shared" si="5"/>
        <v>2.5416666666666665E-3</v>
      </c>
      <c r="U43" s="57">
        <f t="shared" si="5"/>
        <v>2.5416666666666665E-3</v>
      </c>
      <c r="V43" s="57">
        <f t="shared" si="5"/>
        <v>2.5416666666666665E-3</v>
      </c>
      <c r="W43" s="57">
        <f t="shared" si="5"/>
        <v>2.5416666666666665E-3</v>
      </c>
      <c r="X43" s="57">
        <f t="shared" si="5"/>
        <v>2.5416666666666665E-3</v>
      </c>
      <c r="Y43" s="57">
        <f t="shared" si="5"/>
        <v>2.5416666666666665E-3</v>
      </c>
      <c r="Z43" s="57">
        <f t="shared" si="5"/>
        <v>2.5416666666666665E-3</v>
      </c>
      <c r="AA43" s="57">
        <f>0.0305/12</f>
        <v>2.5416666666666665E-3</v>
      </c>
      <c r="AB43" s="57">
        <f t="shared" ref="AB43:AY43" si="6">0.0305/12</f>
        <v>2.5416666666666665E-3</v>
      </c>
      <c r="AC43" s="57">
        <f t="shared" si="6"/>
        <v>2.5416666666666665E-3</v>
      </c>
      <c r="AD43" s="57">
        <f t="shared" si="6"/>
        <v>2.5416666666666665E-3</v>
      </c>
      <c r="AE43" s="57">
        <f t="shared" si="6"/>
        <v>2.5416666666666665E-3</v>
      </c>
      <c r="AF43" s="57">
        <f t="shared" si="6"/>
        <v>2.5416666666666665E-3</v>
      </c>
      <c r="AG43" s="57">
        <f t="shared" si="6"/>
        <v>2.5416666666666665E-3</v>
      </c>
      <c r="AH43" s="57">
        <f t="shared" si="6"/>
        <v>2.5416666666666665E-3</v>
      </c>
      <c r="AI43" s="57">
        <f t="shared" si="6"/>
        <v>2.5416666666666665E-3</v>
      </c>
      <c r="AJ43" s="57">
        <f t="shared" si="6"/>
        <v>2.5416666666666665E-3</v>
      </c>
      <c r="AK43" s="57">
        <f t="shared" si="6"/>
        <v>2.5416666666666665E-3</v>
      </c>
      <c r="AL43" s="57">
        <f t="shared" si="6"/>
        <v>2.5416666666666665E-3</v>
      </c>
      <c r="AM43" s="57">
        <f t="shared" si="6"/>
        <v>2.5416666666666665E-3</v>
      </c>
      <c r="AN43" s="57">
        <f t="shared" si="6"/>
        <v>2.5416666666666665E-3</v>
      </c>
      <c r="AO43" s="57">
        <f t="shared" si="6"/>
        <v>2.5416666666666665E-3</v>
      </c>
      <c r="AP43" s="57">
        <f t="shared" si="6"/>
        <v>2.5416666666666665E-3</v>
      </c>
      <c r="AQ43" s="57">
        <f t="shared" si="6"/>
        <v>2.5416666666666665E-3</v>
      </c>
      <c r="AR43" s="57">
        <f t="shared" si="6"/>
        <v>2.5416666666666665E-3</v>
      </c>
      <c r="AS43" s="57">
        <f t="shared" si="6"/>
        <v>2.5416666666666665E-3</v>
      </c>
      <c r="AT43" s="57">
        <f t="shared" si="6"/>
        <v>2.5416666666666665E-3</v>
      </c>
      <c r="AU43" s="57">
        <f t="shared" si="6"/>
        <v>2.5416666666666665E-3</v>
      </c>
      <c r="AV43" s="57">
        <f t="shared" si="6"/>
        <v>2.5416666666666665E-3</v>
      </c>
      <c r="AW43" s="57">
        <f t="shared" si="6"/>
        <v>2.5416666666666665E-3</v>
      </c>
      <c r="AX43" s="57">
        <f t="shared" si="6"/>
        <v>2.5416666666666665E-3</v>
      </c>
      <c r="AY43" s="57">
        <f t="shared" si="6"/>
        <v>2.5416666666666665E-3</v>
      </c>
    </row>
    <row r="44" spans="1:51">
      <c r="A44" s="11">
        <v>56</v>
      </c>
      <c r="C44" t="s">
        <v>35</v>
      </c>
      <c r="D44" s="56">
        <f t="shared" ref="D44:AY44" si="7">D42*D43</f>
        <v>0</v>
      </c>
      <c r="E44" s="56">
        <f t="shared" si="7"/>
        <v>0</v>
      </c>
      <c r="F44" s="56">
        <f t="shared" si="7"/>
        <v>0</v>
      </c>
      <c r="G44" s="56">
        <f t="shared" si="7"/>
        <v>0</v>
      </c>
      <c r="H44" s="56">
        <f t="shared" si="7"/>
        <v>0</v>
      </c>
      <c r="I44" s="56">
        <f t="shared" si="7"/>
        <v>0</v>
      </c>
      <c r="J44" s="56">
        <f t="shared" si="7"/>
        <v>0</v>
      </c>
      <c r="K44" s="56">
        <f t="shared" si="7"/>
        <v>0</v>
      </c>
      <c r="L44" s="56">
        <f t="shared" si="7"/>
        <v>0</v>
      </c>
      <c r="M44" s="56">
        <f t="shared" si="7"/>
        <v>0</v>
      </c>
      <c r="N44" s="56">
        <f t="shared" si="7"/>
        <v>0</v>
      </c>
      <c r="O44" s="56">
        <f t="shared" si="7"/>
        <v>0</v>
      </c>
      <c r="P44" s="56">
        <f t="shared" si="7"/>
        <v>0</v>
      </c>
      <c r="Q44" s="56">
        <f t="shared" si="7"/>
        <v>0</v>
      </c>
      <c r="R44" s="56">
        <f t="shared" si="7"/>
        <v>0</v>
      </c>
      <c r="S44" s="56">
        <f t="shared" si="7"/>
        <v>0</v>
      </c>
      <c r="T44" s="56">
        <f t="shared" si="7"/>
        <v>0</v>
      </c>
      <c r="U44" s="56">
        <f t="shared" si="7"/>
        <v>0</v>
      </c>
      <c r="V44" s="56">
        <f t="shared" si="7"/>
        <v>0</v>
      </c>
      <c r="W44" s="56">
        <f t="shared" si="7"/>
        <v>0</v>
      </c>
      <c r="X44" s="56">
        <f t="shared" si="7"/>
        <v>0</v>
      </c>
      <c r="Y44" s="56">
        <f t="shared" si="7"/>
        <v>0</v>
      </c>
      <c r="Z44" s="56">
        <f t="shared" si="7"/>
        <v>0</v>
      </c>
      <c r="AA44" s="56">
        <f t="shared" si="7"/>
        <v>0</v>
      </c>
      <c r="AB44" s="56">
        <f t="shared" si="7"/>
        <v>0</v>
      </c>
      <c r="AC44" s="56">
        <f t="shared" si="7"/>
        <v>0</v>
      </c>
      <c r="AD44" s="56">
        <f t="shared" si="7"/>
        <v>0</v>
      </c>
      <c r="AE44" s="56">
        <f t="shared" si="7"/>
        <v>0</v>
      </c>
      <c r="AF44" s="56">
        <f t="shared" si="7"/>
        <v>0</v>
      </c>
      <c r="AG44" s="56">
        <f t="shared" si="7"/>
        <v>0</v>
      </c>
      <c r="AH44" s="56">
        <f t="shared" si="7"/>
        <v>0</v>
      </c>
      <c r="AI44" s="56">
        <f t="shared" si="7"/>
        <v>0</v>
      </c>
      <c r="AJ44" s="56">
        <f t="shared" si="7"/>
        <v>0</v>
      </c>
      <c r="AK44" s="56">
        <f t="shared" si="7"/>
        <v>24709.392</v>
      </c>
      <c r="AL44" s="56">
        <f t="shared" si="7"/>
        <v>24709.392</v>
      </c>
      <c r="AM44" s="56">
        <f t="shared" si="7"/>
        <v>24709.392</v>
      </c>
      <c r="AN44" s="56">
        <f t="shared" si="7"/>
        <v>24709.392</v>
      </c>
      <c r="AO44" s="56">
        <f t="shared" si="7"/>
        <v>24709.392</v>
      </c>
      <c r="AP44" s="56">
        <f t="shared" si="7"/>
        <v>24709.392</v>
      </c>
      <c r="AQ44" s="56">
        <f t="shared" si="7"/>
        <v>24709.392</v>
      </c>
      <c r="AR44" s="56">
        <f t="shared" si="7"/>
        <v>24709.392</v>
      </c>
      <c r="AS44" s="56">
        <f t="shared" si="7"/>
        <v>24709.392</v>
      </c>
      <c r="AT44" s="56">
        <f t="shared" si="7"/>
        <v>24709.392</v>
      </c>
      <c r="AU44" s="56">
        <f t="shared" si="7"/>
        <v>24709.392</v>
      </c>
      <c r="AV44" s="56">
        <f t="shared" si="7"/>
        <v>24709.392</v>
      </c>
      <c r="AW44" s="56">
        <f t="shared" si="7"/>
        <v>24709.392</v>
      </c>
      <c r="AX44" s="56">
        <f t="shared" si="7"/>
        <v>24709.392</v>
      </c>
      <c r="AY44" s="56">
        <f t="shared" si="7"/>
        <v>24709.392</v>
      </c>
    </row>
    <row r="45" spans="1:51">
      <c r="A45" s="11">
        <v>57</v>
      </c>
      <c r="C45" t="s">
        <v>96</v>
      </c>
      <c r="D45" s="55">
        <f>'Calculations - Services'!B28</f>
        <v>0</v>
      </c>
      <c r="E45" s="55">
        <f>'Calculations - Services'!C28</f>
        <v>0</v>
      </c>
      <c r="F45" s="55">
        <f>'Calculations - Services'!D28</f>
        <v>0</v>
      </c>
      <c r="G45" s="55">
        <f>'Calculations - Services'!E28</f>
        <v>0</v>
      </c>
      <c r="H45" s="55">
        <f>'Calculations - Services'!F28</f>
        <v>0</v>
      </c>
      <c r="I45" s="55">
        <f>'Calculations - Services'!G28</f>
        <v>0</v>
      </c>
      <c r="J45" s="55">
        <f>'Calculations - Services'!H28</f>
        <v>0</v>
      </c>
      <c r="K45" s="55">
        <f>'Calculations - Services'!I28</f>
        <v>0</v>
      </c>
      <c r="L45" s="55">
        <f>'Calculations - Services'!J28</f>
        <v>0</v>
      </c>
      <c r="M45" s="55">
        <f>'Calculations - Services'!K28</f>
        <v>0</v>
      </c>
      <c r="N45" s="55">
        <f>'Calculations - Services'!L28</f>
        <v>0</v>
      </c>
      <c r="O45" s="55">
        <f>'Calculations - Services'!M28</f>
        <v>0</v>
      </c>
      <c r="P45" s="55">
        <f>'Calculations - Services'!N28</f>
        <v>0</v>
      </c>
      <c r="Q45" s="55">
        <f>'Calculations - Services'!O28</f>
        <v>0</v>
      </c>
      <c r="R45" s="55">
        <f>'Calculations - Services'!P28</f>
        <v>0</v>
      </c>
      <c r="S45" s="55">
        <f>'Calculations - Services'!Q28</f>
        <v>0</v>
      </c>
      <c r="T45" s="55">
        <f>'Calculations - Services'!R28</f>
        <v>0</v>
      </c>
      <c r="U45" s="55">
        <f>'Calculations - Services'!S28</f>
        <v>0</v>
      </c>
      <c r="V45" s="55">
        <f>'Calculations - Services'!T28</f>
        <v>0</v>
      </c>
      <c r="W45" s="55">
        <f>'Calculations - Services'!U28</f>
        <v>0</v>
      </c>
      <c r="X45" s="55">
        <f>'Calculations - Services'!V28</f>
        <v>0</v>
      </c>
      <c r="Y45" s="55">
        <f>'Calculations - Services'!W28</f>
        <v>0</v>
      </c>
      <c r="Z45" s="55">
        <f>'Calculations - Services'!X28</f>
        <v>0</v>
      </c>
      <c r="AA45" s="55">
        <f>'Calculations - Services'!Y28</f>
        <v>0</v>
      </c>
      <c r="AB45" s="55">
        <f>'Calculations - Services'!Z28</f>
        <v>30461.414399999998</v>
      </c>
      <c r="AC45" s="55">
        <f>'Calculations - Services'!AA28</f>
        <v>30461.414399999998</v>
      </c>
      <c r="AD45" s="55">
        <f>'Calculations - Services'!AB28</f>
        <v>30461.414399999998</v>
      </c>
      <c r="AE45" s="55">
        <f>'Calculations - Services'!AC28</f>
        <v>30461.414399999998</v>
      </c>
      <c r="AF45" s="55">
        <f>'Calculations - Services'!AD28</f>
        <v>30461.414399999998</v>
      </c>
      <c r="AG45" s="55">
        <f>'Calculations - Services'!AE28</f>
        <v>30461.414399999998</v>
      </c>
      <c r="AH45" s="55">
        <f>'Calculations - Services'!AF28</f>
        <v>30461.414399999998</v>
      </c>
      <c r="AI45" s="55">
        <f>'Calculations - Services'!AG28</f>
        <v>30461.414399999998</v>
      </c>
      <c r="AJ45" s="55">
        <f>'Calculations - Services'!AH28</f>
        <v>30461.414399999998</v>
      </c>
      <c r="AK45" s="55">
        <f>'Calculations - Services'!AI28</f>
        <v>30461.414399999998</v>
      </c>
      <c r="AL45" s="55">
        <f>'Calculations - Services'!AJ28</f>
        <v>30461.414399999998</v>
      </c>
      <c r="AM45" s="55">
        <f>'Calculations - Services'!AK28</f>
        <v>30461.414399999998</v>
      </c>
      <c r="AN45" s="55">
        <f>'Calculations - Services'!AL28</f>
        <v>58492.396799999995</v>
      </c>
      <c r="AO45" s="55">
        <f>'Calculations - Services'!AM28</f>
        <v>58492.396799999995</v>
      </c>
      <c r="AP45" s="55">
        <f>'Calculations - Services'!AN28</f>
        <v>58492.396799999995</v>
      </c>
      <c r="AQ45" s="55">
        <f>'Calculations - Services'!AO28</f>
        <v>58492.396799999995</v>
      </c>
      <c r="AR45" s="55">
        <f>'Calculations - Services'!AP28</f>
        <v>58492.396799999995</v>
      </c>
      <c r="AS45" s="55">
        <f>'Calculations - Services'!AQ28</f>
        <v>58492.396799999995</v>
      </c>
      <c r="AT45" s="55">
        <f>'Calculations - Services'!AR28</f>
        <v>58492.396799999995</v>
      </c>
      <c r="AU45" s="55">
        <f>'Calculations - Services'!AS28</f>
        <v>58492.396799999995</v>
      </c>
      <c r="AV45" s="55">
        <f>'Calculations - Services'!AT28</f>
        <v>58492.396799999995</v>
      </c>
      <c r="AW45" s="55">
        <f>'Calculations - Services'!AU28</f>
        <v>58492.396799999995</v>
      </c>
      <c r="AX45" s="55">
        <f>'Calculations - Services'!AV28</f>
        <v>58492.396799999995</v>
      </c>
      <c r="AY45" s="55">
        <f>'Calculations - Services'!AW28</f>
        <v>58492.396799999995</v>
      </c>
    </row>
    <row r="46" spans="1:51">
      <c r="A46" s="11">
        <v>58</v>
      </c>
      <c r="C46" t="s">
        <v>37</v>
      </c>
      <c r="D46" s="55">
        <f t="shared" ref="D46:AY46" si="8">D44-D45</f>
        <v>0</v>
      </c>
      <c r="E46" s="55">
        <f t="shared" si="8"/>
        <v>0</v>
      </c>
      <c r="F46" s="55">
        <f t="shared" si="8"/>
        <v>0</v>
      </c>
      <c r="G46" s="55">
        <f t="shared" si="8"/>
        <v>0</v>
      </c>
      <c r="H46" s="55">
        <f t="shared" si="8"/>
        <v>0</v>
      </c>
      <c r="I46" s="55">
        <f t="shared" si="8"/>
        <v>0</v>
      </c>
      <c r="J46" s="55">
        <f t="shared" si="8"/>
        <v>0</v>
      </c>
      <c r="K46" s="55">
        <f t="shared" si="8"/>
        <v>0</v>
      </c>
      <c r="L46" s="55">
        <f t="shared" si="8"/>
        <v>0</v>
      </c>
      <c r="M46" s="55">
        <f t="shared" si="8"/>
        <v>0</v>
      </c>
      <c r="N46" s="55">
        <f t="shared" si="8"/>
        <v>0</v>
      </c>
      <c r="O46" s="55">
        <f t="shared" si="8"/>
        <v>0</v>
      </c>
      <c r="P46" s="55">
        <f t="shared" si="8"/>
        <v>0</v>
      </c>
      <c r="Q46" s="55">
        <f t="shared" si="8"/>
        <v>0</v>
      </c>
      <c r="R46" s="55">
        <f t="shared" si="8"/>
        <v>0</v>
      </c>
      <c r="S46" s="55">
        <f t="shared" si="8"/>
        <v>0</v>
      </c>
      <c r="T46" s="55">
        <f t="shared" si="8"/>
        <v>0</v>
      </c>
      <c r="U46" s="55">
        <f t="shared" si="8"/>
        <v>0</v>
      </c>
      <c r="V46" s="55">
        <f t="shared" si="8"/>
        <v>0</v>
      </c>
      <c r="W46" s="55">
        <f t="shared" si="8"/>
        <v>0</v>
      </c>
      <c r="X46" s="55">
        <f t="shared" si="8"/>
        <v>0</v>
      </c>
      <c r="Y46" s="55">
        <f t="shared" si="8"/>
        <v>0</v>
      </c>
      <c r="Z46" s="55">
        <f t="shared" si="8"/>
        <v>0</v>
      </c>
      <c r="AA46" s="55">
        <f t="shared" si="8"/>
        <v>0</v>
      </c>
      <c r="AB46" s="55">
        <f t="shared" si="8"/>
        <v>-30461.414399999998</v>
      </c>
      <c r="AC46" s="55">
        <f t="shared" si="8"/>
        <v>-30461.414399999998</v>
      </c>
      <c r="AD46" s="55">
        <f t="shared" si="8"/>
        <v>-30461.414399999998</v>
      </c>
      <c r="AE46" s="55">
        <f t="shared" si="8"/>
        <v>-30461.414399999998</v>
      </c>
      <c r="AF46" s="55">
        <f t="shared" si="8"/>
        <v>-30461.414399999998</v>
      </c>
      <c r="AG46" s="55">
        <f t="shared" si="8"/>
        <v>-30461.414399999998</v>
      </c>
      <c r="AH46" s="55">
        <f t="shared" si="8"/>
        <v>-30461.414399999998</v>
      </c>
      <c r="AI46" s="55">
        <f t="shared" si="8"/>
        <v>-30461.414399999998</v>
      </c>
      <c r="AJ46" s="55">
        <f t="shared" si="8"/>
        <v>-30461.414399999998</v>
      </c>
      <c r="AK46" s="55">
        <f t="shared" si="8"/>
        <v>-5752.022399999998</v>
      </c>
      <c r="AL46" s="55">
        <f t="shared" si="8"/>
        <v>-5752.022399999998</v>
      </c>
      <c r="AM46" s="55">
        <f t="shared" si="8"/>
        <v>-5752.022399999998</v>
      </c>
      <c r="AN46" s="55">
        <f t="shared" si="8"/>
        <v>-33783.004799999995</v>
      </c>
      <c r="AO46" s="55">
        <f t="shared" si="8"/>
        <v>-33783.004799999995</v>
      </c>
      <c r="AP46" s="55">
        <f t="shared" si="8"/>
        <v>-33783.004799999995</v>
      </c>
      <c r="AQ46" s="55">
        <f t="shared" si="8"/>
        <v>-33783.004799999995</v>
      </c>
      <c r="AR46" s="55">
        <f t="shared" si="8"/>
        <v>-33783.004799999995</v>
      </c>
      <c r="AS46" s="55">
        <f t="shared" si="8"/>
        <v>-33783.004799999995</v>
      </c>
      <c r="AT46" s="55">
        <f t="shared" si="8"/>
        <v>-33783.004799999995</v>
      </c>
      <c r="AU46" s="55">
        <f t="shared" si="8"/>
        <v>-33783.004799999995</v>
      </c>
      <c r="AV46" s="55">
        <f t="shared" si="8"/>
        <v>-33783.004799999995</v>
      </c>
      <c r="AW46" s="55">
        <f t="shared" si="8"/>
        <v>-33783.004799999995</v>
      </c>
      <c r="AX46" s="55">
        <f t="shared" si="8"/>
        <v>-33783.004799999995</v>
      </c>
      <c r="AY46" s="55">
        <f t="shared" si="8"/>
        <v>-33783.004799999995</v>
      </c>
    </row>
    <row r="47" spans="1:51">
      <c r="A47" s="11">
        <v>59</v>
      </c>
      <c r="C47" t="s">
        <v>97</v>
      </c>
      <c r="D47" s="55">
        <f t="shared" ref="D47:O47" si="9">D46*0.2472</f>
        <v>0</v>
      </c>
      <c r="E47" s="55">
        <f t="shared" si="9"/>
        <v>0</v>
      </c>
      <c r="F47" s="55">
        <f t="shared" si="9"/>
        <v>0</v>
      </c>
      <c r="G47" s="55">
        <f t="shared" si="9"/>
        <v>0</v>
      </c>
      <c r="H47" s="55">
        <f t="shared" si="9"/>
        <v>0</v>
      </c>
      <c r="I47" s="55">
        <f t="shared" si="9"/>
        <v>0</v>
      </c>
      <c r="J47" s="55">
        <f t="shared" si="9"/>
        <v>0</v>
      </c>
      <c r="K47" s="55">
        <f t="shared" si="9"/>
        <v>0</v>
      </c>
      <c r="L47" s="55">
        <f t="shared" si="9"/>
        <v>0</v>
      </c>
      <c r="M47" s="55">
        <f t="shared" si="9"/>
        <v>0</v>
      </c>
      <c r="N47" s="55">
        <f t="shared" si="9"/>
        <v>0</v>
      </c>
      <c r="O47" s="55">
        <f t="shared" si="9"/>
        <v>0</v>
      </c>
      <c r="P47" s="55">
        <f>-'Calculations - Services'!N35</f>
        <v>0</v>
      </c>
      <c r="Q47" s="55">
        <f>-'Calculations - Services'!O35</f>
        <v>0</v>
      </c>
      <c r="R47" s="55">
        <f>-'Calculations - Services'!P35</f>
        <v>0</v>
      </c>
      <c r="S47" s="55">
        <f>-'Calculations - Services'!Q35</f>
        <v>0</v>
      </c>
      <c r="T47" s="55">
        <f>-'Calculations - Services'!R35</f>
        <v>0</v>
      </c>
      <c r="U47" s="55">
        <f>-'Calculations - Services'!S35</f>
        <v>0</v>
      </c>
      <c r="V47" s="55">
        <f>-'Calculations - Services'!T35</f>
        <v>0</v>
      </c>
      <c r="W47" s="55">
        <f>-'Calculations - Services'!U35</f>
        <v>0</v>
      </c>
      <c r="X47" s="55">
        <f>-'Calculations - Services'!V35</f>
        <v>0</v>
      </c>
      <c r="Y47" s="55">
        <f>-'Calculations - Services'!W35</f>
        <v>0</v>
      </c>
      <c r="Z47" s="55">
        <f>-'Calculations - Services'!X35</f>
        <v>0</v>
      </c>
      <c r="AA47" s="55">
        <f>-'Calculations - Services'!Y35</f>
        <v>0</v>
      </c>
      <c r="AB47" s="55">
        <f>-'Calculations - Services'!Z36</f>
        <v>-7530.0616396799996</v>
      </c>
      <c r="AC47" s="55">
        <f>-'Calculations - Services'!AA36</f>
        <v>-15060.123279359999</v>
      </c>
      <c r="AD47" s="55">
        <f>-'Calculations - Services'!AB36</f>
        <v>-22590.184919039999</v>
      </c>
      <c r="AE47" s="55">
        <f>-'Calculations - Services'!AC36</f>
        <v>-30120.246558719999</v>
      </c>
      <c r="AF47" s="55">
        <f>-'Calculations - Services'!AD36</f>
        <v>-37650.308198400002</v>
      </c>
      <c r="AG47" s="55">
        <f>-'Calculations - Services'!AE36</f>
        <v>-45180.369838080005</v>
      </c>
      <c r="AH47" s="55">
        <f>-'Calculations - Services'!AF36</f>
        <v>-52710.431477760008</v>
      </c>
      <c r="AI47" s="55">
        <f>-'Calculations - Services'!AG36</f>
        <v>-60240.493117440012</v>
      </c>
      <c r="AJ47" s="55">
        <f>-'Calculations - Services'!AH36</f>
        <v>-67770.554757120015</v>
      </c>
      <c r="AK47" s="55">
        <f>-'Calculations - Services'!AI36</f>
        <v>-69192.454694400018</v>
      </c>
      <c r="AL47" s="55">
        <f>-'Calculations - Services'!AJ36</f>
        <v>-70614.35463168002</v>
      </c>
      <c r="AM47" s="55">
        <f>-'Calculations - Services'!AK36</f>
        <v>-72036.254568960023</v>
      </c>
      <c r="AN47" s="55">
        <f>-'Calculations - Services'!AL35</f>
        <v>-7641.8822868795614</v>
      </c>
      <c r="AO47" s="55">
        <f>-'Calculations - Services'!AM35</f>
        <v>-7001.2454484585205</v>
      </c>
      <c r="AP47" s="55">
        <f>-'Calculations - Services'!AN35</f>
        <v>-6291.9689487780815</v>
      </c>
      <c r="AQ47" s="55">
        <f>-'Calculations - Services'!AO35</f>
        <v>-5605.5723361841092</v>
      </c>
      <c r="AR47" s="55">
        <f>-'Calculations - Services'!AP35</f>
        <v>-4896.2958365036711</v>
      </c>
      <c r="AS47" s="55">
        <f>-'Calculations - Services'!AQ35</f>
        <v>-4209.8992239096988</v>
      </c>
      <c r="AT47" s="55">
        <f>-'Calculations - Services'!AR35</f>
        <v>-3500.6227242292603</v>
      </c>
      <c r="AU47" s="55">
        <f>-'Calculations - Services'!AS35</f>
        <v>-2791.3462245488217</v>
      </c>
      <c r="AV47" s="55">
        <f>-'Calculations - Services'!AT35</f>
        <v>-2104.9496119548494</v>
      </c>
      <c r="AW47" s="55">
        <f>-'Calculations - Services'!AU35</f>
        <v>-1395.6731122744109</v>
      </c>
      <c r="AX47" s="55">
        <f>-'Calculations - Services'!AV35</f>
        <v>-709.27649968043829</v>
      </c>
      <c r="AY47" s="55">
        <f>-'Calculations - Services'!AW35</f>
        <v>0</v>
      </c>
    </row>
    <row r="48" spans="1:51">
      <c r="A48" s="11">
        <v>60</v>
      </c>
      <c r="C48" t="s">
        <v>38</v>
      </c>
      <c r="D48" s="55">
        <f>D47</f>
        <v>0</v>
      </c>
      <c r="E48" s="55">
        <f t="shared" ref="E48:AY48" si="10">D48+E47</f>
        <v>0</v>
      </c>
      <c r="F48" s="55">
        <f t="shared" si="10"/>
        <v>0</v>
      </c>
      <c r="G48" s="55">
        <f t="shared" si="10"/>
        <v>0</v>
      </c>
      <c r="H48" s="55">
        <f t="shared" si="10"/>
        <v>0</v>
      </c>
      <c r="I48" s="55">
        <f t="shared" si="10"/>
        <v>0</v>
      </c>
      <c r="J48" s="55">
        <f t="shared" si="10"/>
        <v>0</v>
      </c>
      <c r="K48" s="55">
        <f t="shared" si="10"/>
        <v>0</v>
      </c>
      <c r="L48" s="55">
        <f t="shared" si="10"/>
        <v>0</v>
      </c>
      <c r="M48" s="55">
        <f t="shared" si="10"/>
        <v>0</v>
      </c>
      <c r="N48" s="55">
        <f t="shared" si="10"/>
        <v>0</v>
      </c>
      <c r="O48" s="55">
        <f t="shared" si="10"/>
        <v>0</v>
      </c>
      <c r="P48" s="55">
        <f t="shared" si="10"/>
        <v>0</v>
      </c>
      <c r="Q48" s="55">
        <f t="shared" si="10"/>
        <v>0</v>
      </c>
      <c r="R48" s="55">
        <f t="shared" si="10"/>
        <v>0</v>
      </c>
      <c r="S48" s="55">
        <f t="shared" si="10"/>
        <v>0</v>
      </c>
      <c r="T48" s="55">
        <f t="shared" si="10"/>
        <v>0</v>
      </c>
      <c r="U48" s="55">
        <f t="shared" si="10"/>
        <v>0</v>
      </c>
      <c r="V48" s="55">
        <f t="shared" si="10"/>
        <v>0</v>
      </c>
      <c r="W48" s="55">
        <f t="shared" si="10"/>
        <v>0</v>
      </c>
      <c r="X48" s="55">
        <f t="shared" si="10"/>
        <v>0</v>
      </c>
      <c r="Y48" s="55">
        <f t="shared" si="10"/>
        <v>0</v>
      </c>
      <c r="Z48" s="55">
        <f t="shared" si="10"/>
        <v>0</v>
      </c>
      <c r="AA48" s="55">
        <f t="shared" si="10"/>
        <v>0</v>
      </c>
      <c r="AB48" s="55">
        <f t="shared" si="10"/>
        <v>-7530.0616396799996</v>
      </c>
      <c r="AC48" s="55">
        <f t="shared" si="10"/>
        <v>-22590.184919039999</v>
      </c>
      <c r="AD48" s="55">
        <f t="shared" si="10"/>
        <v>-45180.369838079998</v>
      </c>
      <c r="AE48" s="55">
        <f t="shared" si="10"/>
        <v>-75300.616396800004</v>
      </c>
      <c r="AF48" s="55">
        <f t="shared" si="10"/>
        <v>-112950.92459520001</v>
      </c>
      <c r="AG48" s="55">
        <f t="shared" si="10"/>
        <v>-158131.29443328001</v>
      </c>
      <c r="AH48" s="55">
        <f t="shared" si="10"/>
        <v>-210841.72591104003</v>
      </c>
      <c r="AI48" s="55">
        <f t="shared" si="10"/>
        <v>-271082.21902848006</v>
      </c>
      <c r="AJ48" s="55">
        <f t="shared" si="10"/>
        <v>-338852.77378560009</v>
      </c>
      <c r="AK48" s="55">
        <f t="shared" si="10"/>
        <v>-408045.22848000011</v>
      </c>
      <c r="AL48" s="55">
        <f t="shared" si="10"/>
        <v>-478659.58311168011</v>
      </c>
      <c r="AM48" s="55">
        <f t="shared" si="10"/>
        <v>-550695.83768064016</v>
      </c>
      <c r="AN48" s="55">
        <f t="shared" si="10"/>
        <v>-558337.71996751975</v>
      </c>
      <c r="AO48" s="55">
        <f t="shared" si="10"/>
        <v>-565338.96541597822</v>
      </c>
      <c r="AP48" s="55">
        <f t="shared" si="10"/>
        <v>-571630.93436475634</v>
      </c>
      <c r="AQ48" s="55">
        <f t="shared" si="10"/>
        <v>-577236.50670094043</v>
      </c>
      <c r="AR48" s="55">
        <f t="shared" si="10"/>
        <v>-582132.80253744405</v>
      </c>
      <c r="AS48" s="55">
        <f t="shared" si="10"/>
        <v>-586342.70176135376</v>
      </c>
      <c r="AT48" s="55">
        <f t="shared" si="10"/>
        <v>-589843.324485583</v>
      </c>
      <c r="AU48" s="55">
        <f t="shared" si="10"/>
        <v>-592634.67071013188</v>
      </c>
      <c r="AV48" s="55">
        <f t="shared" si="10"/>
        <v>-594739.62032208673</v>
      </c>
      <c r="AW48" s="55">
        <f t="shared" si="10"/>
        <v>-596135.29343436111</v>
      </c>
      <c r="AX48" s="55">
        <f t="shared" si="10"/>
        <v>-596844.56993404159</v>
      </c>
      <c r="AY48" s="55">
        <f t="shared" si="10"/>
        <v>-596844.56993404159</v>
      </c>
    </row>
    <row r="49" spans="1:51">
      <c r="A49" s="11">
        <v>61</v>
      </c>
      <c r="C49" t="s">
        <v>36</v>
      </c>
      <c r="D49" s="55">
        <v>0</v>
      </c>
      <c r="E49" s="55">
        <f t="shared" ref="E49:AY49" si="11">(D49-E44-SUM(E35:E37)-E39)</f>
        <v>0</v>
      </c>
      <c r="F49" s="55">
        <f t="shared" si="11"/>
        <v>0</v>
      </c>
      <c r="G49" s="55">
        <f t="shared" si="11"/>
        <v>0</v>
      </c>
      <c r="H49" s="55">
        <f t="shared" si="11"/>
        <v>0</v>
      </c>
      <c r="I49" s="55">
        <f t="shared" si="11"/>
        <v>0</v>
      </c>
      <c r="J49" s="55">
        <f t="shared" si="11"/>
        <v>0</v>
      </c>
      <c r="K49" s="55">
        <f t="shared" si="11"/>
        <v>0</v>
      </c>
      <c r="L49" s="55">
        <f t="shared" si="11"/>
        <v>0</v>
      </c>
      <c r="M49" s="55">
        <f t="shared" si="11"/>
        <v>0</v>
      </c>
      <c r="N49" s="55">
        <f t="shared" si="11"/>
        <v>0</v>
      </c>
      <c r="O49" s="55">
        <f t="shared" si="11"/>
        <v>0</v>
      </c>
      <c r="P49" s="55">
        <f t="shared" si="11"/>
        <v>0</v>
      </c>
      <c r="Q49" s="55">
        <f t="shared" si="11"/>
        <v>0</v>
      </c>
      <c r="R49" s="55">
        <f t="shared" si="11"/>
        <v>0</v>
      </c>
      <c r="S49" s="55">
        <f t="shared" si="11"/>
        <v>0</v>
      </c>
      <c r="T49" s="55">
        <f t="shared" si="11"/>
        <v>0</v>
      </c>
      <c r="U49" s="55">
        <f t="shared" si="11"/>
        <v>0</v>
      </c>
      <c r="V49" s="55">
        <f t="shared" si="11"/>
        <v>0</v>
      </c>
      <c r="W49" s="55">
        <f t="shared" si="11"/>
        <v>0</v>
      </c>
      <c r="X49" s="55">
        <f t="shared" si="11"/>
        <v>0</v>
      </c>
      <c r="Y49" s="55">
        <f t="shared" si="11"/>
        <v>0</v>
      </c>
      <c r="Z49" s="55">
        <f t="shared" si="11"/>
        <v>0</v>
      </c>
      <c r="AA49" s="55">
        <f t="shared" si="11"/>
        <v>0</v>
      </c>
      <c r="AB49" s="55">
        <f t="shared" si="11"/>
        <v>0</v>
      </c>
      <c r="AC49" s="55">
        <f t="shared" si="11"/>
        <v>0</v>
      </c>
      <c r="AD49" s="55">
        <f t="shared" si="11"/>
        <v>0</v>
      </c>
      <c r="AE49" s="55">
        <f t="shared" si="11"/>
        <v>0</v>
      </c>
      <c r="AF49" s="55">
        <f t="shared" si="11"/>
        <v>0</v>
      </c>
      <c r="AG49" s="55">
        <f t="shared" si="11"/>
        <v>0</v>
      </c>
      <c r="AH49" s="55">
        <f t="shared" si="11"/>
        <v>0</v>
      </c>
      <c r="AI49" s="55">
        <f t="shared" si="11"/>
        <v>0</v>
      </c>
      <c r="AJ49" s="55">
        <f t="shared" si="11"/>
        <v>0</v>
      </c>
      <c r="AK49" s="55">
        <f t="shared" si="11"/>
        <v>-24709.392</v>
      </c>
      <c r="AL49" s="55">
        <f t="shared" si="11"/>
        <v>-49418.784</v>
      </c>
      <c r="AM49" s="55">
        <f t="shared" si="11"/>
        <v>-74128.176000000007</v>
      </c>
      <c r="AN49" s="55">
        <f t="shared" si="11"/>
        <v>-98837.567999999999</v>
      </c>
      <c r="AO49" s="55">
        <f t="shared" si="11"/>
        <v>-123546.95999999999</v>
      </c>
      <c r="AP49" s="55">
        <f t="shared" si="11"/>
        <v>-148256.35199999998</v>
      </c>
      <c r="AQ49" s="55">
        <f t="shared" si="11"/>
        <v>-172965.74399999998</v>
      </c>
      <c r="AR49" s="55">
        <f t="shared" si="11"/>
        <v>-197675.13599999997</v>
      </c>
      <c r="AS49" s="55">
        <f t="shared" si="11"/>
        <v>-222384.52799999996</v>
      </c>
      <c r="AT49" s="55">
        <f t="shared" si="11"/>
        <v>-247093.91999999995</v>
      </c>
      <c r="AU49" s="55">
        <f t="shared" si="11"/>
        <v>-271803.31199999998</v>
      </c>
      <c r="AV49" s="55">
        <f t="shared" si="11"/>
        <v>-296512.70399999997</v>
      </c>
      <c r="AW49" s="55">
        <f t="shared" si="11"/>
        <v>-321222.09599999996</v>
      </c>
      <c r="AX49" s="55">
        <f t="shared" si="11"/>
        <v>-345931.48799999995</v>
      </c>
      <c r="AY49" s="55">
        <f t="shared" si="11"/>
        <v>-370640.87999999995</v>
      </c>
    </row>
    <row r="50" spans="1:51">
      <c r="A50" s="11">
        <v>62</v>
      </c>
      <c r="C50" s="45" t="s">
        <v>153</v>
      </c>
      <c r="D50" s="55"/>
      <c r="E50" s="55">
        <f t="shared" ref="E50:AN51" si="12">((D48/2)+SUM(E48:O48)+(P48/2))/12</f>
        <v>0</v>
      </c>
      <c r="F50" s="55">
        <f t="shared" si="12"/>
        <v>0</v>
      </c>
      <c r="G50" s="55">
        <f t="shared" si="12"/>
        <v>0</v>
      </c>
      <c r="H50" s="55">
        <f t="shared" si="12"/>
        <v>0</v>
      </c>
      <c r="I50" s="55">
        <f t="shared" si="12"/>
        <v>0</v>
      </c>
      <c r="J50" s="55">
        <f t="shared" si="12"/>
        <v>0</v>
      </c>
      <c r="K50" s="55">
        <f t="shared" si="12"/>
        <v>0</v>
      </c>
      <c r="L50" s="55">
        <f t="shared" si="12"/>
        <v>0</v>
      </c>
      <c r="M50" s="55">
        <f t="shared" si="12"/>
        <v>0</v>
      </c>
      <c r="N50" s="55">
        <f t="shared" si="12"/>
        <v>0</v>
      </c>
      <c r="O50" s="55">
        <f t="shared" si="12"/>
        <v>0</v>
      </c>
      <c r="P50" s="55">
        <f t="shared" si="12"/>
        <v>0</v>
      </c>
      <c r="Q50" s="55">
        <f t="shared" si="12"/>
        <v>-313.75256831999997</v>
      </c>
      <c r="R50" s="55">
        <f t="shared" si="12"/>
        <v>-1568.7628416</v>
      </c>
      <c r="S50" s="55">
        <f t="shared" si="12"/>
        <v>-4392.5359564799992</v>
      </c>
      <c r="T50" s="55">
        <f t="shared" si="12"/>
        <v>-9412.5770496000005</v>
      </c>
      <c r="U50" s="55">
        <f t="shared" si="12"/>
        <v>-17256.3912576</v>
      </c>
      <c r="V50" s="55">
        <f t="shared" si="12"/>
        <v>-28551.483717120002</v>
      </c>
      <c r="W50" s="55">
        <f t="shared" si="12"/>
        <v>-43925.359564799997</v>
      </c>
      <c r="X50" s="55">
        <f t="shared" si="12"/>
        <v>-64005.523937280006</v>
      </c>
      <c r="Y50" s="55">
        <f t="shared" si="12"/>
        <v>-89419.481971200017</v>
      </c>
      <c r="Z50" s="55">
        <f t="shared" si="12"/>
        <v>-120540.23206560004</v>
      </c>
      <c r="AA50" s="55">
        <f t="shared" si="12"/>
        <v>-157486.26588192003</v>
      </c>
      <c r="AB50" s="55">
        <f t="shared" si="12"/>
        <v>-200376.07508160002</v>
      </c>
      <c r="AC50" s="55">
        <f t="shared" si="12"/>
        <v>-246272.05408195336</v>
      </c>
      <c r="AD50" s="55">
        <f t="shared" si="12"/>
        <v>-291836.90569965245</v>
      </c>
      <c r="AE50" s="55">
        <f t="shared" si="12"/>
        <v>-336386.87840896979</v>
      </c>
      <c r="AF50" s="55">
        <f t="shared" si="12"/>
        <v>-379236.31402692042</v>
      </c>
      <c r="AG50" s="55">
        <f t="shared" si="12"/>
        <v>-419699.55437051971</v>
      </c>
      <c r="AH50" s="55">
        <f t="shared" si="12"/>
        <v>-457090.94125678303</v>
      </c>
      <c r="AI50" s="55">
        <f t="shared" si="12"/>
        <v>-490724.81650272541</v>
      </c>
      <c r="AJ50" s="55">
        <f t="shared" si="12"/>
        <v>-519914.5685967335</v>
      </c>
      <c r="AK50" s="55">
        <f t="shared" si="12"/>
        <v>-543974.53935582261</v>
      </c>
      <c r="AL50" s="55">
        <f t="shared" si="12"/>
        <v>-562473.57733460795</v>
      </c>
      <c r="AM50" s="55">
        <f t="shared" si="12"/>
        <v>-575235.03782530478</v>
      </c>
      <c r="AN50" s="55">
        <f t="shared" si="12"/>
        <v>-582082.27612012811</v>
      </c>
      <c r="AO50" s="55">
        <f t="shared" ref="AO50:AO51" si="13">((AN48/2)+SUM(AO48:AY48)+(AZ48/2))/12</f>
        <v>-560741.06829870644</v>
      </c>
      <c r="AP50" s="55">
        <f t="shared" ref="AP50:AP51" si="14">((AO48/2)+SUM(AP48:AZ48)+(BA48/2))/12</f>
        <v>-513921.2064077275</v>
      </c>
      <c r="AQ50" s="55">
        <f t="shared" ref="AQ50:AQ51" si="15">((AP48/2)+SUM(AQ48:BA48)+(BB48/2))/12</f>
        <v>-466547.46058353019</v>
      </c>
      <c r="AR50" s="55">
        <f t="shared" ref="AR50:AR51" si="16">((AQ48/2)+SUM(AR48:BB48)+(BC48/2))/12</f>
        <v>-418677.9838724595</v>
      </c>
      <c r="AS50" s="55">
        <f t="shared" ref="AS50:AS51" si="17">((AR48/2)+SUM(AS48:BC48)+(BD48/2))/12</f>
        <v>-370370.92932086019</v>
      </c>
      <c r="AT50" s="55">
        <f t="shared" ref="AT50:AT51" si="18">((AS48/2)+SUM(AT48:BD48)+(BE48/2))/12</f>
        <v>-321684.44997507689</v>
      </c>
      <c r="AU50" s="55">
        <f t="shared" ref="AU50:AU51" si="19">((AT48/2)+SUM(AU48:BE48)+(BF48/2))/12</f>
        <v>-272676.69888145459</v>
      </c>
      <c r="AV50" s="55">
        <f t="shared" ref="AV50:AV51" si="20">((AU48/2)+SUM(AV48:BF48)+(BG48/2))/12</f>
        <v>-223406.78241496641</v>
      </c>
      <c r="AW50" s="55">
        <f t="shared" ref="AW50:AW51" si="21">((AV48/2)+SUM(AW48:BG48)+(BH48/2))/12</f>
        <v>-173932.85362195733</v>
      </c>
      <c r="AX50" s="55">
        <f t="shared" ref="AX50:AX51" si="22">((AW48/2)+SUM(AX48:BH48)+(BI48/2))/12</f>
        <v>-124313.06554877198</v>
      </c>
      <c r="AY50" s="55">
        <f t="shared" ref="AY50:AY51" si="23">((AX48/2)+SUM(AY48:BI48)+(BJ48/2))/12</f>
        <v>-74605.571241755199</v>
      </c>
    </row>
    <row r="51" spans="1:51">
      <c r="A51" s="11">
        <v>63</v>
      </c>
      <c r="C51" s="45" t="s">
        <v>154</v>
      </c>
      <c r="D51" s="55"/>
      <c r="E51" s="55">
        <f t="shared" si="12"/>
        <v>0</v>
      </c>
      <c r="F51" s="55">
        <f t="shared" si="12"/>
        <v>0</v>
      </c>
      <c r="G51" s="55">
        <f t="shared" si="12"/>
        <v>0</v>
      </c>
      <c r="H51" s="55">
        <f t="shared" si="12"/>
        <v>0</v>
      </c>
      <c r="I51" s="55">
        <f t="shared" si="12"/>
        <v>0</v>
      </c>
      <c r="J51" s="55">
        <f t="shared" si="12"/>
        <v>0</v>
      </c>
      <c r="K51" s="55">
        <f t="shared" si="12"/>
        <v>0</v>
      </c>
      <c r="L51" s="55">
        <f t="shared" si="12"/>
        <v>0</v>
      </c>
      <c r="M51" s="55">
        <f t="shared" si="12"/>
        <v>0</v>
      </c>
      <c r="N51" s="55">
        <f t="shared" si="12"/>
        <v>0</v>
      </c>
      <c r="O51" s="55">
        <f t="shared" si="12"/>
        <v>0</v>
      </c>
      <c r="P51" s="55">
        <f t="shared" si="12"/>
        <v>0</v>
      </c>
      <c r="Q51" s="55">
        <f t="shared" si="12"/>
        <v>0</v>
      </c>
      <c r="R51" s="55">
        <f t="shared" si="12"/>
        <v>0</v>
      </c>
      <c r="S51" s="55">
        <f t="shared" si="12"/>
        <v>0</v>
      </c>
      <c r="T51" s="55">
        <f t="shared" si="12"/>
        <v>0</v>
      </c>
      <c r="U51" s="55">
        <f t="shared" si="12"/>
        <v>0</v>
      </c>
      <c r="V51" s="55">
        <f t="shared" si="12"/>
        <v>0</v>
      </c>
      <c r="W51" s="55">
        <f t="shared" si="12"/>
        <v>0</v>
      </c>
      <c r="X51" s="55">
        <f t="shared" si="12"/>
        <v>0</v>
      </c>
      <c r="Y51" s="55">
        <f t="shared" si="12"/>
        <v>0</v>
      </c>
      <c r="Z51" s="55">
        <f t="shared" si="12"/>
        <v>-1029.558</v>
      </c>
      <c r="AA51" s="55">
        <f t="shared" si="12"/>
        <v>-4118.232</v>
      </c>
      <c r="AB51" s="55">
        <f t="shared" si="12"/>
        <v>-9266.0220000000008</v>
      </c>
      <c r="AC51" s="55">
        <f t="shared" si="12"/>
        <v>-16472.928</v>
      </c>
      <c r="AD51" s="55">
        <f t="shared" si="12"/>
        <v>-25738.95</v>
      </c>
      <c r="AE51" s="55">
        <f t="shared" si="12"/>
        <v>-37064.087999999996</v>
      </c>
      <c r="AF51" s="55">
        <f t="shared" si="12"/>
        <v>-50448.341999999997</v>
      </c>
      <c r="AG51" s="55">
        <f t="shared" si="12"/>
        <v>-65891.711999999985</v>
      </c>
      <c r="AH51" s="55">
        <f t="shared" si="12"/>
        <v>-83394.197999999989</v>
      </c>
      <c r="AI51" s="55">
        <f t="shared" si="12"/>
        <v>-102955.79999999999</v>
      </c>
      <c r="AJ51" s="55">
        <f t="shared" si="12"/>
        <v>-124576.51799999998</v>
      </c>
      <c r="AK51" s="55">
        <f t="shared" si="12"/>
        <v>-148256.35199999998</v>
      </c>
      <c r="AL51" s="55">
        <f t="shared" si="12"/>
        <v>-172965.74399999998</v>
      </c>
      <c r="AM51" s="55">
        <f t="shared" si="12"/>
        <v>-197675.13599999997</v>
      </c>
      <c r="AN51" s="55">
        <f t="shared" si="12"/>
        <v>-222384.52799999996</v>
      </c>
      <c r="AO51" s="55">
        <f t="shared" si="13"/>
        <v>-230620.99199999997</v>
      </c>
      <c r="AP51" s="55">
        <f t="shared" si="14"/>
        <v>-221354.96999999997</v>
      </c>
      <c r="AQ51" s="55">
        <f t="shared" si="15"/>
        <v>-210029.83199999997</v>
      </c>
      <c r="AR51" s="55">
        <f t="shared" si="16"/>
        <v>-196645.57799999998</v>
      </c>
      <c r="AS51" s="55">
        <f t="shared" si="17"/>
        <v>-181202.20799999998</v>
      </c>
      <c r="AT51" s="55">
        <f t="shared" si="18"/>
        <v>-163699.72199999998</v>
      </c>
      <c r="AU51" s="55">
        <f t="shared" si="19"/>
        <v>-144138.11999999997</v>
      </c>
      <c r="AV51" s="55">
        <f t="shared" si="20"/>
        <v>-122517.40199999999</v>
      </c>
      <c r="AW51" s="55">
        <f t="shared" si="21"/>
        <v>-98837.567999999985</v>
      </c>
      <c r="AX51" s="55">
        <f t="shared" si="22"/>
        <v>-73098.617999999988</v>
      </c>
      <c r="AY51" s="55">
        <f t="shared" si="23"/>
        <v>-45300.551999999996</v>
      </c>
    </row>
    <row r="52" spans="1:51">
      <c r="A52" s="11">
        <v>64</v>
      </c>
      <c r="C52" s="45" t="s">
        <v>155</v>
      </c>
      <c r="D52" s="54"/>
      <c r="E52" s="54">
        <f t="shared" ref="E52:AN52" si="24">((D41/2)+SUM(E41:O41)+(P41/2))/12</f>
        <v>0</v>
      </c>
      <c r="F52" s="54">
        <f t="shared" si="24"/>
        <v>0</v>
      </c>
      <c r="G52" s="54">
        <f t="shared" si="24"/>
        <v>0</v>
      </c>
      <c r="H52" s="54">
        <f t="shared" si="24"/>
        <v>0</v>
      </c>
      <c r="I52" s="54">
        <f t="shared" si="24"/>
        <v>0</v>
      </c>
      <c r="J52" s="54">
        <f t="shared" si="24"/>
        <v>0</v>
      </c>
      <c r="K52" s="54">
        <f t="shared" si="24"/>
        <v>0</v>
      </c>
      <c r="L52" s="54">
        <f t="shared" si="24"/>
        <v>0</v>
      </c>
      <c r="M52" s="54">
        <f t="shared" si="24"/>
        <v>0</v>
      </c>
      <c r="N52" s="54">
        <f t="shared" si="24"/>
        <v>0</v>
      </c>
      <c r="O52" s="54">
        <f t="shared" si="24"/>
        <v>0</v>
      </c>
      <c r="P52" s="54">
        <f t="shared" si="24"/>
        <v>0</v>
      </c>
      <c r="Q52" s="54">
        <f t="shared" si="24"/>
        <v>0</v>
      </c>
      <c r="R52" s="54">
        <f t="shared" si="24"/>
        <v>0</v>
      </c>
      <c r="S52" s="54">
        <f t="shared" si="24"/>
        <v>0</v>
      </c>
      <c r="T52" s="54">
        <f t="shared" si="24"/>
        <v>0</v>
      </c>
      <c r="U52" s="54">
        <f t="shared" si="24"/>
        <v>0</v>
      </c>
      <c r="V52" s="54">
        <f t="shared" si="24"/>
        <v>0</v>
      </c>
      <c r="W52" s="54">
        <f t="shared" si="24"/>
        <v>0</v>
      </c>
      <c r="X52" s="54">
        <f t="shared" si="24"/>
        <v>0</v>
      </c>
      <c r="Y52" s="54">
        <f t="shared" si="24"/>
        <v>0</v>
      </c>
      <c r="Z52" s="54">
        <f t="shared" si="24"/>
        <v>405072</v>
      </c>
      <c r="AA52" s="54">
        <f t="shared" si="24"/>
        <v>1215216</v>
      </c>
      <c r="AB52" s="54">
        <f t="shared" si="24"/>
        <v>2025360</v>
      </c>
      <c r="AC52" s="54">
        <f t="shared" si="24"/>
        <v>2835504</v>
      </c>
      <c r="AD52" s="54">
        <f t="shared" si="24"/>
        <v>3645648</v>
      </c>
      <c r="AE52" s="54">
        <f t="shared" si="24"/>
        <v>4455792</v>
      </c>
      <c r="AF52" s="54">
        <f t="shared" si="24"/>
        <v>5265936</v>
      </c>
      <c r="AG52" s="54">
        <f t="shared" si="24"/>
        <v>6076080</v>
      </c>
      <c r="AH52" s="54">
        <f t="shared" si="24"/>
        <v>6886224</v>
      </c>
      <c r="AI52" s="54">
        <f t="shared" si="24"/>
        <v>7696368</v>
      </c>
      <c r="AJ52" s="54">
        <f t="shared" si="24"/>
        <v>8506512</v>
      </c>
      <c r="AK52" s="54">
        <f t="shared" si="24"/>
        <v>9316656</v>
      </c>
      <c r="AL52" s="54">
        <f t="shared" si="24"/>
        <v>9721728</v>
      </c>
      <c r="AM52" s="54">
        <f t="shared" si="24"/>
        <v>9721728</v>
      </c>
      <c r="AN52" s="54">
        <f t="shared" si="24"/>
        <v>9721728</v>
      </c>
      <c r="AO52" s="54">
        <f t="shared" ref="AO52" si="25">((AN41/2)+SUM(AO41:AY41)+(AZ41/2))/12</f>
        <v>9316656</v>
      </c>
      <c r="AP52" s="54">
        <f t="shared" ref="AP52" si="26">((AO41/2)+SUM(AP41:AZ41)+(BA41/2))/12</f>
        <v>8506512</v>
      </c>
      <c r="AQ52" s="54">
        <f t="shared" ref="AQ52" si="27">((AP41/2)+SUM(AQ41:BA41)+(BB41/2))/12</f>
        <v>7696368</v>
      </c>
      <c r="AR52" s="54">
        <f t="shared" ref="AR52" si="28">((AQ41/2)+SUM(AR41:BB41)+(BC41/2))/12</f>
        <v>6886224</v>
      </c>
      <c r="AS52" s="54">
        <f t="shared" ref="AS52" si="29">((AR41/2)+SUM(AS41:BC41)+(BD41/2))/12</f>
        <v>6076080</v>
      </c>
      <c r="AT52" s="54">
        <f t="shared" ref="AT52" si="30">((AS41/2)+SUM(AT41:BD41)+(BE41/2))/12</f>
        <v>5265936</v>
      </c>
      <c r="AU52" s="54">
        <f t="shared" ref="AU52" si="31">((AT41/2)+SUM(AU41:BE41)+(BF41/2))/12</f>
        <v>4455792</v>
      </c>
      <c r="AV52" s="54">
        <f t="shared" ref="AV52" si="32">((AU41/2)+SUM(AV41:BF41)+(BG41/2))/12</f>
        <v>3645648</v>
      </c>
      <c r="AW52" s="54">
        <f t="shared" ref="AW52" si="33">((AV41/2)+SUM(AW41:BG41)+(BH41/2))/12</f>
        <v>2835504</v>
      </c>
      <c r="AX52" s="54">
        <f t="shared" ref="AX52" si="34">((AW41/2)+SUM(AX41:BH41)+(BI41/2))/12</f>
        <v>2025360</v>
      </c>
      <c r="AY52" s="54">
        <f t="shared" ref="AY52" si="35">((AX41/2)+SUM(AY41:BI41)+(BJ41/2))/12</f>
        <v>1215216</v>
      </c>
    </row>
    <row r="53" spans="1:51">
      <c r="A53" s="11">
        <v>65</v>
      </c>
      <c r="C53" s="45" t="s">
        <v>156</v>
      </c>
      <c r="D53" s="46"/>
      <c r="E53" s="6">
        <f>E52</f>
        <v>0</v>
      </c>
      <c r="F53" s="6">
        <f t="shared" ref="F53:AN53" si="36">F52</f>
        <v>0</v>
      </c>
      <c r="G53" s="6">
        <f t="shared" si="36"/>
        <v>0</v>
      </c>
      <c r="H53" s="6">
        <f t="shared" si="36"/>
        <v>0</v>
      </c>
      <c r="I53" s="6">
        <f t="shared" si="36"/>
        <v>0</v>
      </c>
      <c r="J53" s="6">
        <f t="shared" si="36"/>
        <v>0</v>
      </c>
      <c r="K53" s="6">
        <f t="shared" si="36"/>
        <v>0</v>
      </c>
      <c r="L53" s="6">
        <f t="shared" si="36"/>
        <v>0</v>
      </c>
      <c r="M53" s="6">
        <f t="shared" si="36"/>
        <v>0</v>
      </c>
      <c r="N53" s="6">
        <f t="shared" si="36"/>
        <v>0</v>
      </c>
      <c r="O53" s="6">
        <f t="shared" si="36"/>
        <v>0</v>
      </c>
      <c r="P53" s="6">
        <f t="shared" si="36"/>
        <v>0</v>
      </c>
      <c r="Q53" s="6">
        <f t="shared" si="36"/>
        <v>0</v>
      </c>
      <c r="R53" s="6">
        <f t="shared" si="36"/>
        <v>0</v>
      </c>
      <c r="S53" s="6">
        <f t="shared" si="36"/>
        <v>0</v>
      </c>
      <c r="T53" s="6">
        <f t="shared" si="36"/>
        <v>0</v>
      </c>
      <c r="U53" s="6">
        <f t="shared" si="36"/>
        <v>0</v>
      </c>
      <c r="V53" s="6">
        <f t="shared" si="36"/>
        <v>0</v>
      </c>
      <c r="W53" s="6">
        <f t="shared" si="36"/>
        <v>0</v>
      </c>
      <c r="X53" s="6">
        <f t="shared" si="36"/>
        <v>0</v>
      </c>
      <c r="Y53" s="6">
        <f t="shared" si="36"/>
        <v>0</v>
      </c>
      <c r="Z53" s="6">
        <f t="shared" si="36"/>
        <v>405072</v>
      </c>
      <c r="AA53" s="6">
        <f t="shared" si="36"/>
        <v>1215216</v>
      </c>
      <c r="AB53" s="6">
        <f t="shared" si="36"/>
        <v>2025360</v>
      </c>
      <c r="AC53" s="6">
        <f t="shared" si="36"/>
        <v>2835504</v>
      </c>
      <c r="AD53" s="6">
        <f t="shared" si="36"/>
        <v>3645648</v>
      </c>
      <c r="AE53" s="6">
        <f t="shared" si="36"/>
        <v>4455792</v>
      </c>
      <c r="AF53" s="6">
        <f t="shared" si="36"/>
        <v>5265936</v>
      </c>
      <c r="AG53" s="6">
        <f t="shared" si="36"/>
        <v>6076080</v>
      </c>
      <c r="AH53" s="6">
        <f t="shared" si="36"/>
        <v>6886224</v>
      </c>
      <c r="AI53" s="6">
        <f t="shared" si="36"/>
        <v>7696368</v>
      </c>
      <c r="AJ53" s="6">
        <f t="shared" si="36"/>
        <v>8506512</v>
      </c>
      <c r="AK53" s="6">
        <f t="shared" si="36"/>
        <v>9316656</v>
      </c>
      <c r="AL53" s="6">
        <f t="shared" si="36"/>
        <v>9721728</v>
      </c>
      <c r="AM53" s="6">
        <f t="shared" si="36"/>
        <v>9721728</v>
      </c>
      <c r="AN53" s="6">
        <f t="shared" si="36"/>
        <v>9721728</v>
      </c>
      <c r="AO53" s="6">
        <f t="shared" ref="AO53:AY53" si="37">AO52</f>
        <v>9316656</v>
      </c>
      <c r="AP53" s="6">
        <f t="shared" si="37"/>
        <v>8506512</v>
      </c>
      <c r="AQ53" s="6">
        <f t="shared" si="37"/>
        <v>7696368</v>
      </c>
      <c r="AR53" s="6">
        <f t="shared" si="37"/>
        <v>6886224</v>
      </c>
      <c r="AS53" s="6">
        <f t="shared" si="37"/>
        <v>6076080</v>
      </c>
      <c r="AT53" s="6">
        <f t="shared" si="37"/>
        <v>5265936</v>
      </c>
      <c r="AU53" s="6">
        <f t="shared" si="37"/>
        <v>4455792</v>
      </c>
      <c r="AV53" s="6">
        <f t="shared" si="37"/>
        <v>3645648</v>
      </c>
      <c r="AW53" s="6">
        <f t="shared" si="37"/>
        <v>2835504</v>
      </c>
      <c r="AX53" s="6">
        <f t="shared" si="37"/>
        <v>2025360</v>
      </c>
      <c r="AY53" s="6">
        <f t="shared" si="37"/>
        <v>1215216</v>
      </c>
    </row>
    <row r="54" spans="1:51" ht="6" customHeight="1"/>
    <row r="55" spans="1:51">
      <c r="B55" s="207" t="s">
        <v>109</v>
      </c>
      <c r="C55" s="207"/>
    </row>
    <row r="56" spans="1:51">
      <c r="B56" s="207"/>
      <c r="C56" s="207"/>
    </row>
  </sheetData>
  <mergeCells count="1">
    <mergeCell ref="B55:C56"/>
  </mergeCells>
  <pageMargins left="0.7" right="0.7" top="0.89124999999999999" bottom="0.75" header="0.3" footer="0.3"/>
  <pageSetup scale="51" fitToWidth="0" orientation="landscape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41B6-8317-44BC-8485-E990D05F5F03}">
  <dimension ref="A2:I25"/>
  <sheetViews>
    <sheetView zoomScale="145" zoomScaleNormal="145" workbookViewId="0">
      <selection activeCell="F6" sqref="F6"/>
    </sheetView>
  </sheetViews>
  <sheetFormatPr defaultRowHeight="12.75"/>
  <cols>
    <col min="1" max="1" width="29.7109375" bestFit="1" customWidth="1"/>
    <col min="2" max="2" width="14.140625" bestFit="1" customWidth="1"/>
    <col min="3" max="3" width="13.140625" bestFit="1" customWidth="1"/>
    <col min="4" max="4" width="13.5703125" bestFit="1" customWidth="1"/>
    <col min="7" max="7" width="13.5703125" bestFit="1" customWidth="1"/>
    <col min="8" max="8" width="13.28515625" bestFit="1" customWidth="1"/>
    <col min="9" max="9" width="13.5703125" bestFit="1" customWidth="1"/>
  </cols>
  <sheetData>
    <row r="2" spans="1:9">
      <c r="B2" t="s">
        <v>207</v>
      </c>
      <c r="C2" t="s">
        <v>208</v>
      </c>
      <c r="G2" t="s">
        <v>209</v>
      </c>
    </row>
    <row r="3" spans="1:9">
      <c r="A3" t="s">
        <v>210</v>
      </c>
      <c r="B3" s="6">
        <f>G7</f>
        <v>659190</v>
      </c>
      <c r="C3" s="6">
        <f>H7</f>
        <v>1089787</v>
      </c>
      <c r="D3" s="6">
        <f>SUM(B3:C3)</f>
        <v>1748977</v>
      </c>
      <c r="G3" t="s">
        <v>211</v>
      </c>
      <c r="H3" t="s">
        <v>212</v>
      </c>
      <c r="I3" t="s">
        <v>4</v>
      </c>
    </row>
    <row r="4" spans="1:9">
      <c r="A4" t="s">
        <v>213</v>
      </c>
      <c r="B4" s="6">
        <v>12095948</v>
      </c>
      <c r="C4" s="6">
        <v>1201224</v>
      </c>
      <c r="D4" s="6">
        <f>SUM(B4:C4)</f>
        <v>13297172</v>
      </c>
      <c r="F4" t="s">
        <v>214</v>
      </c>
      <c r="G4" s="6">
        <v>21440000</v>
      </c>
      <c r="H4" s="6">
        <v>745000</v>
      </c>
      <c r="I4" s="6">
        <f>SUM(G4:H4)</f>
        <v>22185000</v>
      </c>
    </row>
    <row r="5" spans="1:9">
      <c r="A5" t="s">
        <v>221</v>
      </c>
      <c r="B5" s="71">
        <v>32031835</v>
      </c>
      <c r="C5" s="71">
        <v>1633070</v>
      </c>
      <c r="D5" s="6">
        <f>SUM(B5:C5)</f>
        <v>33664905</v>
      </c>
      <c r="F5" t="s">
        <v>116</v>
      </c>
      <c r="G5" s="6">
        <v>20886810</v>
      </c>
      <c r="H5" s="6">
        <v>49213</v>
      </c>
      <c r="I5" s="6">
        <f>SUM(G5:H5)</f>
        <v>20936023</v>
      </c>
    </row>
    <row r="6" spans="1:9">
      <c r="A6" t="s">
        <v>220</v>
      </c>
      <c r="B6" s="71">
        <f>40178274-B5</f>
        <v>8146439</v>
      </c>
      <c r="C6" s="71">
        <f>3023705-C5</f>
        <v>1390635</v>
      </c>
      <c r="D6" s="6">
        <f>SUM(B6:C6)</f>
        <v>9537074</v>
      </c>
      <c r="F6" t="s">
        <v>215</v>
      </c>
      <c r="G6" s="6">
        <v>21546000</v>
      </c>
      <c r="H6" s="6">
        <v>1139000</v>
      </c>
      <c r="I6" s="6">
        <f>SUM(G6:H6)</f>
        <v>22685000</v>
      </c>
    </row>
    <row r="7" spans="1:9">
      <c r="D7" s="79">
        <f>SUM(D3:D6)</f>
        <v>58248128</v>
      </c>
      <c r="G7" s="6">
        <f>G6-G5</f>
        <v>659190</v>
      </c>
      <c r="H7" s="6">
        <f>H6-H5</f>
        <v>1089787</v>
      </c>
      <c r="I7" s="6">
        <f>SUM(G7:H7)</f>
        <v>1748977</v>
      </c>
    </row>
    <row r="8" spans="1:9">
      <c r="A8" t="s">
        <v>216</v>
      </c>
      <c r="D8" s="6">
        <v>23666628</v>
      </c>
    </row>
    <row r="9" spans="1:9" ht="13.5" thickBot="1">
      <c r="A9" t="s">
        <v>217</v>
      </c>
      <c r="D9" s="10">
        <f>D7-D8</f>
        <v>34581500</v>
      </c>
    </row>
    <row r="10" spans="1:9" ht="13.5" thickTop="1"/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6"/>
      <c r="B12" s="6"/>
      <c r="C12" s="6"/>
      <c r="D12" s="6"/>
      <c r="E12" s="6"/>
      <c r="F12" s="6"/>
      <c r="G12" s="6"/>
      <c r="H12" s="6"/>
      <c r="I12" s="6"/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  <row r="16" spans="1:9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/>
      <c r="B19" s="6"/>
      <c r="C19" s="6"/>
      <c r="D19" s="6"/>
      <c r="E19" s="6"/>
      <c r="F19" s="6"/>
      <c r="G19" s="6"/>
      <c r="H19" s="6"/>
      <c r="I19" s="6"/>
    </row>
    <row r="20" spans="1:9">
      <c r="A20" s="6"/>
      <c r="B20" s="6"/>
      <c r="C20" s="6"/>
      <c r="D20" s="6"/>
      <c r="E20" s="6"/>
      <c r="F20" s="6"/>
      <c r="G20" s="6"/>
      <c r="H20" s="6"/>
      <c r="I20" s="6"/>
    </row>
    <row r="21" spans="1:9">
      <c r="A21" s="6"/>
      <c r="B21" s="6"/>
      <c r="C21" s="6"/>
      <c r="D21" s="6"/>
      <c r="E21" s="6"/>
      <c r="F21" s="6"/>
      <c r="G21" s="6"/>
      <c r="H21" s="6"/>
      <c r="I21" s="6"/>
    </row>
    <row r="22" spans="1:9">
      <c r="A22" s="6"/>
      <c r="B22" s="6"/>
      <c r="C22" s="6"/>
      <c r="D22" s="6"/>
      <c r="E22" s="6"/>
      <c r="F22" s="6"/>
      <c r="G22" s="6"/>
      <c r="H22" s="6"/>
      <c r="I22" s="6"/>
    </row>
    <row r="23" spans="1:9">
      <c r="A23" s="6"/>
      <c r="B23" s="6"/>
      <c r="C23" s="6"/>
      <c r="D23" s="6"/>
      <c r="E23" s="6"/>
      <c r="F23" s="6"/>
      <c r="G23" s="6"/>
      <c r="H23" s="6"/>
      <c r="I23" s="6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Exhibit 1.12 Pg 1</vt:lpstr>
      <vt:lpstr>Exhibit 1.12 Pg 2 COS</vt:lpstr>
      <vt:lpstr>Exhibit 1.12 pg 3 Rates</vt:lpstr>
      <vt:lpstr>Exhibit 1.12 Pg 4 Typical 70</vt:lpstr>
      <vt:lpstr>Calculations - Mains</vt:lpstr>
      <vt:lpstr>Mains Detail</vt:lpstr>
      <vt:lpstr>Calculations - Services</vt:lpstr>
      <vt:lpstr>Services Detail</vt:lpstr>
      <vt:lpstr>Historical</vt:lpstr>
      <vt:lpstr>Cumulative_Investment</vt:lpstr>
      <vt:lpstr>'Exhibit 1.12 Pg 1'!Print_Area</vt:lpstr>
      <vt:lpstr>'Exhibit 1.12 Pg 2 COS'!Print_Area</vt:lpstr>
      <vt:lpstr>'Exhibit 1.12 pg 3 Rates'!Print_Area</vt:lpstr>
      <vt:lpstr>'Exhibit 1.12 Pg 4 Typical 70'!Print_Area</vt:lpstr>
      <vt:lpstr>'Mains Detail'!Print_Area</vt:lpstr>
      <vt:lpstr>'Services Detail'!Print_Area</vt:lpstr>
      <vt:lpstr>'Mains Detail'!Print_Titles</vt:lpstr>
      <vt:lpstr>'Services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2023-04-14T19:19:11Z</cp:lastPrinted>
  <dcterms:created xsi:type="dcterms:W3CDTF">2011-08-18T22:49:59Z</dcterms:created>
  <dcterms:modified xsi:type="dcterms:W3CDTF">2023-09-09T19:12:57Z</dcterms:modified>
</cp:coreProperties>
</file>