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3docs\2305713\"/>
    </mc:Choice>
  </mc:AlternateContent>
  <xr:revisionPtr revIDLastSave="0" documentId="8_{B2B8D25F-C110-4AE5-ADD9-DFCFD62A52D9}" xr6:coauthVersionLast="47" xr6:coauthVersionMax="47" xr10:uidLastSave="{00000000-0000-0000-0000-000000000000}"/>
  <bookViews>
    <workbookView xWindow="705" yWindow="0" windowWidth="24600" windowHeight="15480" tabRatio="909" activeTab="4" xr2:uid="{00000000-000D-0000-FFFF-FFFF00000000}"/>
  </bookViews>
  <sheets>
    <sheet name="Exhibit 1.12 Pg 1" sheetId="7" r:id="rId1"/>
    <sheet name="Exhibit 1.12 Pg 2 COS" sheetId="8" r:id="rId2"/>
    <sheet name="Exhibit 1.12 pg 3 Rates" sheetId="11" r:id="rId3"/>
    <sheet name="Exhibit 1.12 Pg 4 Typical 70" sheetId="18" r:id="rId4"/>
    <sheet name="Calculations - Mains" sheetId="4" r:id="rId5"/>
    <sheet name="Mains Detail" sheetId="6" r:id="rId6"/>
    <sheet name="Calculations - Services" sheetId="16" r:id="rId7"/>
    <sheet name="Services Detail" sheetId="17" r:id="rId8"/>
    <sheet name="Historical" sheetId="1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djustments">'[1]Control Panel'!$A$25:$F$104</definedName>
    <definedName name="Advertisingscenario">[1]Advertising!$C$10:$F$52</definedName>
    <definedName name="Alloc_Cust_Assist">'[1]COS Input'!$C$88:$K$89</definedName>
    <definedName name="Alloc_Dist_Throu">'[1]COS Input'!$C$73:$K$74</definedName>
    <definedName name="Alloc_Meters_Regs">'[1]COS Input'!$C$85:$K$86</definedName>
    <definedName name="Alloc_Peak_Day">'[1]COS Input'!$C$76:$K$77</definedName>
    <definedName name="Alloc_SD_Mains">'[1]COS Input'!$C$79:$K$80</definedName>
    <definedName name="Alloc_Serv_Lines">'[1]COS Input'!$C$82:$K$83</definedName>
    <definedName name="ALLOCATIONS">'[1]ALLOCATIONS&amp;PRETAX'!$B$6:$F$41</definedName>
    <definedName name="ANNUALIZEDDEPEXP">'[1]WYO DEPR EXP'!$C$16:$J$26</definedName>
    <definedName name="AVG_INCENTIVE">[1]Incentive!$AG$12:$AK$490</definedName>
    <definedName name="BadDebtScenario">'[1]Utah Bad Debt'!$C$5:$F$39</definedName>
    <definedName name="Bill_Block_FT1Existing">'[1]Full GS, Existing FT-1'!$A$3:$AB$600</definedName>
    <definedName name="Bill_Block_FT1New">'[1]Full GS, New FT-1'!$A$3:$AB$435</definedName>
    <definedName name="CapStr">'[1]Capital Str'!$C$22:$K$62</definedName>
    <definedName name="CET">[2]CET!$A$1:$B$179</definedName>
    <definedName name="CET_PER1">[3]CRITERIA!$J$163:$Q$164</definedName>
    <definedName name="CET_PER10">[3]CRITERIA!$CM$163:$CT$164</definedName>
    <definedName name="CET_PER11">[3]CRITERIA!$CV$163:$DC$164</definedName>
    <definedName name="CET_PER12">[3]CRITERIA!$DE$163:$DL$164</definedName>
    <definedName name="CET_PER2">[3]CRITERIA!$S$163:$Z$164</definedName>
    <definedName name="CET_PER3">[3]CRITERIA!$AB$163:$AI$164</definedName>
    <definedName name="CET_PER4">[3]CRITERIA!$AK$163:$AR$164</definedName>
    <definedName name="CET_PER5">[3]CRITERIA!$AT$163:$BA$164</definedName>
    <definedName name="CET_PER6">[3]CRITERIA!$BC$163:$BJ$164</definedName>
    <definedName name="CET_PER7">[3]CRITERIA!$BL$163:$BS$164</definedName>
    <definedName name="CET_PER8">[3]CRITERIA!$BU$163:$CB$164</definedName>
    <definedName name="CET_PER9">[3]CRITERIA!$CD$163:$CK$164</definedName>
    <definedName name="CO_I4">[4]Criteria!$Q$26:$R$27</definedName>
    <definedName name="COI4CUSTOMERS">[5]CRITERIA!$B$685:$D$686</definedName>
    <definedName name="COI4DNG">[6]CRITERIA!$B$533:$D$534</definedName>
    <definedName name="COI4DTH">[6]CRITERIA!$B$530:$D$531</definedName>
    <definedName name="COI4GAS">[6]CRITERIA!$B$536:$D$537</definedName>
    <definedName name="COICCUSTOMERS">[5]CRITERIA!$B$699:$D$701</definedName>
    <definedName name="COICDNG">[6]CRITERIA!$B$544:$D$546</definedName>
    <definedName name="COICDTH">[6]CRITERIA!$B$540:$D$542</definedName>
    <definedName name="COICGAS">[6]CRITERIA!$B$548:$D$550</definedName>
    <definedName name="COMM_REV_CO">[1]Revenue!$F$354</definedName>
    <definedName name="COMM_REV_ID">[1]Revenue!$F$230</definedName>
    <definedName name="COMM_REV_UT">[1]Revenue!$F$201</definedName>
    <definedName name="COMM_REV_WY">[1]Revenue!$F$325</definedName>
    <definedName name="Cumulative_Investment">'Mains Detail'!$A$2:$C$40</definedName>
    <definedName name="dblink">'[2]QUERY_FOR PIVOT'!$A$1:$H$2559</definedName>
    <definedName name="DONATIONSSCENARIO">[1]Donations!$G$6:$L$40</definedName>
    <definedName name="DSM_PER1">[3]CRITERIA!$J$166:$Q$167</definedName>
    <definedName name="DSM_PER10">[3]CRITERIA!$CM$166:$CT$167</definedName>
    <definedName name="DSM_PER11">[3]CRITERIA!$CV$166:$DC$167</definedName>
    <definedName name="DSM_PER12">[3]CRITERIA!$DE$166:$DL$167</definedName>
    <definedName name="DSM_PER2">[3]CRITERIA!$S$166:$Z$167</definedName>
    <definedName name="DSM_PER3">[3]CRITERIA!$AB$166:$AI$167</definedName>
    <definedName name="DSM_PER4">[3]CRITERIA!$AK$166:$AR$167</definedName>
    <definedName name="DSM_PER5">[3]CRITERIA!$AT$166:$BA$167</definedName>
    <definedName name="DSM_PER6">[3]CRITERIA!$BC$166:$BJ$167</definedName>
    <definedName name="DSM_PER7">[3]CRITERIA!$BL$166:$BS$167</definedName>
    <definedName name="DSM_PER8">[3]CRITERIA!$BU$166:$CB$167</definedName>
    <definedName name="DSM_PER9">[3]CRITERIA!$CD$166:$CK$167</definedName>
    <definedName name="Energy_Efficiency">'[1]ENERGY EFFICIENCY SERVICES ADJ'!$E$7:$H$35</definedName>
    <definedName name="events">'[1]Sporting Events'!$B$7:$F$16</definedName>
    <definedName name="EXPENSESCENARIO">[1]EXPENSES!$F$6:$J$583</definedName>
    <definedName name="F1T_DNG_WY_PER1">[7]CRITERIA!$J$175:$Q$176</definedName>
    <definedName name="F1T_DNG_WY_PER10">[7]CRITERIA!$CM$175:$CT$176</definedName>
    <definedName name="F1T_DNG_WY_PER11">[7]CRITERIA!$CV$175:$DC$176</definedName>
    <definedName name="F1T_DNG_WY_PER12">[7]CRITERIA!$DE$175:$DL$176</definedName>
    <definedName name="F1T_DNG_WY_PER2">[7]CRITERIA!$S$175:$Z$176</definedName>
    <definedName name="F1T_DNG_WY_PER3">[7]CRITERIA!$AB$175:$AI$176</definedName>
    <definedName name="F1T_DNG_WY_PER4">[7]CRITERIA!$AK$175:$AR$176</definedName>
    <definedName name="F1T_DNG_WY_PER5">[7]CRITERIA!$AT$175:$BA$176</definedName>
    <definedName name="F1T_DNG_WY_PER6">[7]CRITERIA!$BC$175:$BJ$176</definedName>
    <definedName name="F1T_DNG_WY_PER7">[7]CRITERIA!$BL$175:$BS$176</definedName>
    <definedName name="F1T_DNG_WY_PER8">[7]CRITERIA!$BU$175:$CB$176</definedName>
    <definedName name="F1T_DNG_WY_PER9">[7]CRITERIA!$CD$175:$CK$176</definedName>
    <definedName name="FS_FL_UT_PER1">[8]CRITERIA!$J$196:$Q$197</definedName>
    <definedName name="FS_FL_UT_PER10">[8]CRITERIA!$CM$196:$CT$197</definedName>
    <definedName name="FS_FL_UT_PER11">[8]CRITERIA!$CV$196:$DC$197</definedName>
    <definedName name="FS_FL_UT_PER12">[8]CRITERIA!$DE$196:$DL$197</definedName>
    <definedName name="FS_FL_UT_PER2">[8]CRITERIA!$S$196:$Z$197</definedName>
    <definedName name="FS_FL_UT_PER3">[8]CRITERIA!$AB$196:$AI$197</definedName>
    <definedName name="FS_FL_UT_PER4">[8]CRITERIA!$AK$196:$AR$197</definedName>
    <definedName name="FS_FL_UT_PER5">[8]CRITERIA!$AT$196:$BA$197</definedName>
    <definedName name="FS_FL_UT_PER6">[8]CRITERIA!$BC$196:$BJ$197</definedName>
    <definedName name="FS_FL_UT_PER7">[8]CRITERIA!$BL$196:$BS$197</definedName>
    <definedName name="FS_FL_UT_PER8">[8]CRITERIA!$BU$196:$CB$197</definedName>
    <definedName name="FS_FL_UT_PER9">[8]CRITERIA!$CD$196:$CK$197</definedName>
    <definedName name="FT_FL_UT_PER1">[8]CRITERIA!$J$202:$Q$203</definedName>
    <definedName name="FT_FL_UT_PER10">[8]CRITERIA!$CM$202:$CT$203</definedName>
    <definedName name="FT_FL_UT_PER11">[8]CRITERIA!$CV$202:$DC$203</definedName>
    <definedName name="FT_FL_UT_PER12">[8]CRITERIA!$DE$202:$DL$203</definedName>
    <definedName name="FT_FL_UT_PER2">[8]CRITERIA!$S$202:$Z$203</definedName>
    <definedName name="FT_FL_UT_PER3">[8]CRITERIA!$AB$202:$AI$203</definedName>
    <definedName name="FT_FL_UT_PER4">[8]CRITERIA!$AK$202:$AR$203</definedName>
    <definedName name="FT_FL_UT_PER5">[8]CRITERIA!$AT$202:$BA$203</definedName>
    <definedName name="FT_FL_UT_PER6">[8]CRITERIA!$BC$202:$BJ$203</definedName>
    <definedName name="FT_FL_UT_PER7">[8]CRITERIA!$BL$202:$BS$203</definedName>
    <definedName name="FT_FL_UT_PER8">[8]CRITERIA!$BU$202:$CB$203</definedName>
    <definedName name="FT_FL_UT_PER9">[8]CRITERIA!$CD$202:$CK$203</definedName>
    <definedName name="FT2_COMM_UT_PER1">[3]CRITERIA!$J$89:$Q$90</definedName>
    <definedName name="FT2_COMM_UT_PER10">[3]CRITERIA!$CM$89:$CT$90</definedName>
    <definedName name="FT2_COMM_UT_PER11">[3]CRITERIA!$CV$89:$DC$90</definedName>
    <definedName name="FT2_COMM_UT_PER12">[3]CRITERIA!$DE$89:$DL$90</definedName>
    <definedName name="FT2_COMM_UT_PER2">[3]CRITERIA!$S$89:$Z$90</definedName>
    <definedName name="FT2_COMM_UT_PER3">[3]CRITERIA!$AB$89:$AI$90</definedName>
    <definedName name="FT2_COMM_UT_PER4">[3]CRITERIA!$AK$89:$AR$90</definedName>
    <definedName name="FT2_COMM_UT_PER5">[3]CRITERIA!$AT$89:$BA$90</definedName>
    <definedName name="FT2_COMM_UT_PER6">[3]CRITERIA!$BC$89:$BJ$90</definedName>
    <definedName name="FT2_COMM_UT_PER7">[3]CRITERIA!$BL$89:$BS$90</definedName>
    <definedName name="FT2_COMM_UT_PER8">[3]CRITERIA!$BU$89:$CB$90</definedName>
    <definedName name="FT2_COMM_UT_PER9">[3]CRITERIA!$CD$89:$CK$90</definedName>
    <definedName name="FT2C_PER1">[7]CRITERIA!$J$172:$Q$173</definedName>
    <definedName name="FT2C_PER10">[7]CRITERIA!$CM$172:$CT$173</definedName>
    <definedName name="FT2C_PER11">[7]CRITERIA!$CV$172:$DC$173</definedName>
    <definedName name="FT2C_PER12">[7]CRITERIA!$DE$172:$DL$173</definedName>
    <definedName name="FT2C_PER2">[7]CRITERIA!$S$172:$Z$173</definedName>
    <definedName name="FT2C_PER3">[7]CRITERIA!$AB$172:$AI$173</definedName>
    <definedName name="FT2C_PER4">[7]CRITERIA!$AK$172:$AR$173</definedName>
    <definedName name="FT2C_PER5">[7]CRITERIA!$AT$172:$BA$173</definedName>
    <definedName name="FT2C_PER6">[7]CRITERIA!$BC$172:$BJ$173</definedName>
    <definedName name="FT2C_PER7">[7]CRITERIA!$BL$172:$BS$173</definedName>
    <definedName name="FT2C_PER8">[7]CRITERIA!$BU$172:$CB$173</definedName>
    <definedName name="FT2C_PER9">[7]CRITERIA!$CD$172:$CK$173</definedName>
    <definedName name="FT2RB1">'[9]Rates-Meter Categories-Charges'!$E$53</definedName>
    <definedName name="FT2RB2">'[9]Rates-Meter Categories-Charges'!$E$54</definedName>
    <definedName name="FT2RB3">'[9]Rates-Meter Categories-Charges'!$E$55</definedName>
    <definedName name="FT2RB4">'[9]Rates-Meter Categories-Charges'!$E$56</definedName>
    <definedName name="GS_FL_UT_PER1">[8]CRITERIA!$J$193:$Q$194</definedName>
    <definedName name="GS_FL_UT_PER10">[8]CRITERIA!$CM$193:$CT$194</definedName>
    <definedName name="GS_FL_UT_PER11">[8]CRITERIA!$CV$193:$DC$194</definedName>
    <definedName name="GS_FL_UT_PER12">[8]CRITERIA!$DE$193:$DL$194</definedName>
    <definedName name="GS_FL_UT_PER2">[8]CRITERIA!$S$193:$Z$194</definedName>
    <definedName name="GS_FL_UT_PER3">[8]CRITERIA!$AB$193:$AI$194</definedName>
    <definedName name="GS_FL_UT_PER4">[8]CRITERIA!$AK$193:$AR$194</definedName>
    <definedName name="GS_FL_UT_PER5">[8]CRITERIA!$AT$193:$BA$194</definedName>
    <definedName name="GS_FL_UT_PER6">[8]CRITERIA!$BC$193:$BJ$194</definedName>
    <definedName name="GS_FL_UT_PER7">[8]CRITERIA!$BL$193:$BS$194</definedName>
    <definedName name="GS_FL_UT_PER8">[8]CRITERIA!$BU$193:$CB$194</definedName>
    <definedName name="GS_FL_UT_PER9">[8]CRITERIA!$CD$193:$CK$194</definedName>
    <definedName name="GSW_WNA_PER1">[3]CRITERIA!$J$135:$Q$136</definedName>
    <definedName name="GSW_WNA_PER10">[3]CRITERIA!$CM$135:$CT$136</definedName>
    <definedName name="GSW_WNA_PER11">[3]CRITERIA!$CV$135:$DC$136</definedName>
    <definedName name="GSW_WNA_PER12">[3]CRITERIA!$DE$135:$DL$136</definedName>
    <definedName name="GSW_WNA_PER2">[3]CRITERIA!$S$135:$Z$136</definedName>
    <definedName name="GSW_WNA_PER3">[3]CRITERIA!$AB$135:$AI$136</definedName>
    <definedName name="GSW_WNA_PER4">[3]CRITERIA!$AK$135:$AR$136</definedName>
    <definedName name="GSW_WNA_PER5">[3]CRITERIA!$AT$135:$BA$136</definedName>
    <definedName name="GSW_WNA_PER6">[3]CRITERIA!$BC$135:$BJ$136</definedName>
    <definedName name="GSW_WNA_PER7">[3]CRITERIA!$BL$135:$BS$136</definedName>
    <definedName name="GSW_WNA_PER8">[3]CRITERIA!$BU$135:$CB$136</definedName>
    <definedName name="GSW_WNA_PER9">[3]CRITERIA!$CD$135:$CK$136</definedName>
    <definedName name="HIST_403_GEN">[1]EXPENSES!$F$391</definedName>
    <definedName name="HIST_403_PROD">[1]EXPENSES!$F$388</definedName>
    <definedName name="HIST_403_UT">[1]EXPENSES!$F$390</definedName>
    <definedName name="HIST_403_WY">[1]EXPENSES!$F$389</definedName>
    <definedName name="IDGSDNG">[6]CRITERIA!$B$362:$D$363</definedName>
    <definedName name="IDGSDTH">[6]CRITERIA!$B$359:$D$360</definedName>
    <definedName name="IDGSGAS">[6]CRITERIA!$B$368:$D$369</definedName>
    <definedName name="IDGSSNG">[6]CRITERIA!$B$365:$D$366</definedName>
    <definedName name="IDIS2DNG">[6]CRITERIA!$B$376:$D$378</definedName>
    <definedName name="IDIS2DTH">[6]CRITERIA!$B$372:$D$374</definedName>
    <definedName name="IDIS2GAS">[6]CRITERIA!$B$384:$D$386</definedName>
    <definedName name="IDIS2SNG">[6]CRITERIA!$B$380:$D$382</definedName>
    <definedName name="INSENTIVESCENARIO">[1]Incentive!$D$3:$H$43</definedName>
    <definedName name="IS_FL_UT_PER1">[8]CRITERIA!$J$199:$Q$200</definedName>
    <definedName name="IS_FL_UT_PER10">[8]CRITERIA!$CM$199:$CT$200</definedName>
    <definedName name="IS_FL_UT_PER11">[8]CRITERIA!$CV$199:$DC$200</definedName>
    <definedName name="IS_FL_UT_PER12">[8]CRITERIA!$DE$199:$DL$200</definedName>
    <definedName name="IS_FL_UT_PER2">[8]CRITERIA!$S$199:$Z$200</definedName>
    <definedName name="IS_FL_UT_PER3">[8]CRITERIA!$AB$199:$AI$200</definedName>
    <definedName name="IS_FL_UT_PER4">[8]CRITERIA!$AK$199:$AR$200</definedName>
    <definedName name="IS_FL_UT_PER5">[8]CRITERIA!$AT$199:$BA$200</definedName>
    <definedName name="IS_FL_UT_PER6">[8]CRITERIA!$BC$199:$BJ$200</definedName>
    <definedName name="IS_FL_UT_PER7">[8]CRITERIA!$BL$199:$BS$200</definedName>
    <definedName name="IS_FL_UT_PER8">[8]CRITERIA!$BU$199:$CB$200</definedName>
    <definedName name="IS_FL_UT_PER9">[8]CRITERIA!$CD$199:$CK$200</definedName>
    <definedName name="IT_COMM_UT_PER1">[3]CRITERIA!$J$104:$Q$105</definedName>
    <definedName name="IT_COMM_UT_PER10">[3]CRITERIA!$CM$104:$CT$105</definedName>
    <definedName name="IT_COMM_UT_PER11">[3]CRITERIA!$CV$104:$DC$105</definedName>
    <definedName name="IT_COMM_UT_PER12">[3]CRITERIA!$DE$104:$DL$105</definedName>
    <definedName name="IT_COMM_UT_PER2">[3]CRITERIA!$S$104:$Z$105</definedName>
    <definedName name="IT_COMM_UT_PER3">[3]CRITERIA!$AB$104:$AI$105</definedName>
    <definedName name="IT_COMM_UT_PER4">[3]CRITERIA!$AK$104:$AR$105</definedName>
    <definedName name="IT_COMM_UT_PER5">[3]CRITERIA!$AT$104:$BA$105</definedName>
    <definedName name="IT_COMM_UT_PER6">[3]CRITERIA!$BC$104:$BJ$105</definedName>
    <definedName name="IT_COMM_UT_PER7">[3]CRITERIA!$BL$104:$BS$105</definedName>
    <definedName name="IT_COMM_UT_PER8">[3]CRITERIA!$BU$104:$CB$105</definedName>
    <definedName name="IT_COMM_UT_PER9">[3]CRITERIA!$CD$104:$CK$105</definedName>
    <definedName name="JJIONJI">[10]Expenses!$G$372</definedName>
    <definedName name="JurisRORNumber">[1]Taxes!$F$42</definedName>
    <definedName name="MT_FL_UT_PER1">[8]CRITERIA!$J$208:$Q$209</definedName>
    <definedName name="MT_FL_UT_PER10">[8]CRITERIA!$CM$208:$CT$209</definedName>
    <definedName name="MT_FL_UT_PER11">[8]CRITERIA!$CV$208:$DC$209</definedName>
    <definedName name="MT_FL_UT_PER12">[8]CRITERIA!$DE$208:$DL$209</definedName>
    <definedName name="MT_FL_UT_PER2">[8]CRITERIA!$S$208:$Z$209</definedName>
    <definedName name="MT_FL_UT_PER3">[8]CRITERIA!$AB$208:$AI$209</definedName>
    <definedName name="MT_FL_UT_PER4">[8]CRITERIA!$AK$208:$AR$209</definedName>
    <definedName name="MT_FL_UT_PER5">[8]CRITERIA!$AT$208:$BA$209</definedName>
    <definedName name="MT_FL_UT_PER6">[8]CRITERIA!$BC$208:$BJ$209</definedName>
    <definedName name="MT_FL_UT_PER7">[8]CRITERIA!$BL$208:$BS$209</definedName>
    <definedName name="MT_FL_UT_PER8">[8]CRITERIA!$BU$208:$CB$209</definedName>
    <definedName name="MT_FL_UT_PER9">[8]CRITERIA!$CD$208:$CK$209</definedName>
    <definedName name="MT_SNG_UT_PER1">[3]CRITERIA!$J$98:$Q$99</definedName>
    <definedName name="MT_SNG_UT_PER10">[3]CRITERIA!$CM$98:$CT$99</definedName>
    <definedName name="MT_SNG_UT_PER11">[3]CRITERIA!$CV$98:$DC$99</definedName>
    <definedName name="MT_SNG_UT_PER12">[3]CRITERIA!$DE$98:$DL$99</definedName>
    <definedName name="MT_SNG_UT_PER2">[3]CRITERIA!$S$98:$Z$99</definedName>
    <definedName name="MT_SNG_UT_PER3">[3]CRITERIA!$AB$98:$AI$99</definedName>
    <definedName name="MT_SNG_UT_PER4">[3]CRITERIA!$AK$98:$AR$99</definedName>
    <definedName name="MT_SNG_UT_PER5">[3]CRITERIA!$AT$98:$BA$99</definedName>
    <definedName name="MT_SNG_UT_PER6">[3]CRITERIA!$BC$98:$BJ$99</definedName>
    <definedName name="MT_SNG_UT_PER7">[3]CRITERIA!$BL$98:$BS$99</definedName>
    <definedName name="MT_SNG_UT_PER8">[3]CRITERIA!$BU$98:$CB$99</definedName>
    <definedName name="MT_SNG_UT_PER9">[3]CRITERIA!$CD$98:$CK$99</definedName>
    <definedName name="NGV_DATA">'[2]NGV REVENUES'!$BV$6:$IV$34</definedName>
    <definedName name="NGV_per1">[3]CRITERIA!$J$169:$Q$170</definedName>
    <definedName name="NGV_PER10">[3]CRITERIA!$CM$169:$CT$170</definedName>
    <definedName name="NGV_PER11">[3]CRITERIA!$CV$169:$DC$170</definedName>
    <definedName name="NGV_PER12">[3]CRITERIA!$DE$169:$DL$170</definedName>
    <definedName name="NGV_PER2">[3]CRITERIA!$S$169:$Z$170</definedName>
    <definedName name="NGV_PER3">[3]CRITERIA!$AB$169:$AI$170</definedName>
    <definedName name="NGV_PER4">[3]CRITERIA!$AK$169:$AR$170</definedName>
    <definedName name="NGV_PER5">[3]CRITERIA!$AT$169:$BA$170</definedName>
    <definedName name="NGV_PER6">[3]CRITERIA!$BC$169:$BJ$170</definedName>
    <definedName name="NGV_PER7">[3]CRITERIA!$BL$169:$BS$170</definedName>
    <definedName name="NGV_PER8">[3]CRITERIA!$BU$169:$CB$170</definedName>
    <definedName name="NGV_PER9">[3]CRITERIA!$CD$169:$CK$170</definedName>
    <definedName name="NGV_QUERY">'[3]NGV Query'!$A$1:$H$65536</definedName>
    <definedName name="NGVWY_PER1">[3]CRITERIA!$J$172:$Q$174</definedName>
    <definedName name="NGVWY_PER10">[3]CRITERIA!$CM$172:$CT$174</definedName>
    <definedName name="NGVWY_PER11">[3]CRITERIA!$CV$172:$DC$174</definedName>
    <definedName name="NGVWY_PER12">[3]CRITERIA!$DE$172:$DL$174</definedName>
    <definedName name="NGVWY_PER2">[3]CRITERIA!$S$172:$Z$174</definedName>
    <definedName name="NGVWY_PER3">[3]CRITERIA!$AB$172:$AI$174</definedName>
    <definedName name="NGVWY_PER4">[3]CRITERIA!$AK$172:$AR$174</definedName>
    <definedName name="NGVWY_PER5">[3]CRITERIA!$AT$172:$BA$174</definedName>
    <definedName name="NGVWY_PER6">[3]CRITERIA!$BC$172:$BJ$174</definedName>
    <definedName name="NGVWY_PER7">[3]CRITERIA!$BL$172:$BS$174</definedName>
    <definedName name="NGVWY_PER8">[3]CRITERIA!$BU$172:$CB$174</definedName>
    <definedName name="NGVWY_PER9">[3]CRITERIA!$CD$172:$CK$174</definedName>
    <definedName name="OAKSCENARIO">[1]OakCity!$E$9:$E$46</definedName>
    <definedName name="OtherRevScenarios">'[1]Other Rev'!$H$7:$I$145</definedName>
    <definedName name="PHANTOMSCENARIO">'[1]Stock Incentives'!$D$12:$G$82</definedName>
    <definedName name="PIPELINEINTEGRITY">'[1]PIPELINE INTEGRITY'!$D$4:$G$21</definedName>
    <definedName name="_xlnm.Print_Area" localSheetId="0">'Exhibit 1.12 Pg 1'!$A$3:$H$31</definedName>
    <definedName name="_xlnm.Print_Area" localSheetId="1">'Exhibit 1.12 Pg 2 COS'!$B$2:$J$24</definedName>
    <definedName name="_xlnm.Print_Area" localSheetId="2">'Exhibit 1.12 pg 3 Rates'!$A$1:$O$90</definedName>
    <definedName name="_xlnm.Print_Area" localSheetId="3">'Exhibit 1.12 Pg 4 Typical 70'!$A$3:$J$28</definedName>
    <definedName name="_xlnm.Print_Area" localSheetId="5">'Mains Detail'!$A$1:$Z$58</definedName>
    <definedName name="_xlnm.Print_Area" localSheetId="7">'Services Detail'!$A$1:$Z$59</definedName>
    <definedName name="_xlnm.Print_Titles" localSheetId="5">'Mains Detail'!$A:$C,'Mains Detail'!$1:$2</definedName>
    <definedName name="_xlnm.Print_Titles" localSheetId="7">'Services Detail'!$A:$C,'Services Detail'!$1:$2</definedName>
    <definedName name="PT_OTH_REV_UT">'[1]Other Rev'!$H$136</definedName>
    <definedName name="PT_OTH_REV_WY">'[1]Other Rev'!$H$140</definedName>
    <definedName name="range">'[1]COS Alloc Factors'!$C$11:$K$78</definedName>
    <definedName name="RateBaseScenarios">'[1]Rate Base'!$AJ$8:$AQ$282</definedName>
    <definedName name="rates">[1]Rates!$T$4:$IV$65538</definedName>
    <definedName name="rates2">[1]Rates!$I$8:$O$319</definedName>
    <definedName name="RESERVEACCRUALSCENARIO">'[1]RESERVE ACCRUAL'!$D$6:$G$75</definedName>
    <definedName name="RevenueScenarios">[1]Revenue!$F$8:$S$452</definedName>
    <definedName name="Scenarios">'[1]Control Panel'!$H$10:$AI$104</definedName>
    <definedName name="se5ry">'[7]QUERY_FOR PIVOT'!$A$1:$H$15062</definedName>
    <definedName name="SNG_REV_ID">[1]Revenue!$F$229</definedName>
    <definedName name="SNG_REV_UT">[1]Revenue!$F$200</definedName>
    <definedName name="SNG_REV_WY">[1]Revenue!$F$323</definedName>
    <definedName name="SUMMER_UT_F1">[1]Criteria!$A$26:$C$27</definedName>
    <definedName name="Summer_UT_GSR">[1]Criteria!$A$6:$C$7</definedName>
    <definedName name="taxes">[1]Taxes!$C$9:$E$75</definedName>
    <definedName name="TS_COMM_UT_PER1">[7]CRITERIA!$J$89:$Q$90</definedName>
    <definedName name="TS_COMM_UT_PER10">[7]CRITERIA!$CM$89:$CT$90</definedName>
    <definedName name="TS_COMM_UT_PER11">[7]CRITERIA!$CV$89:$DC$90</definedName>
    <definedName name="TS_COMM_UT_PER12">[7]CRITERIA!$DE$89:$DL$90</definedName>
    <definedName name="TS_COMM_UT_PER2">[7]CRITERIA!$S$89:$Z$90</definedName>
    <definedName name="TS_COMM_UT_PER3">[7]CRITERIA!$AB$89:$AI$90</definedName>
    <definedName name="TS_COMM_UT_PER4">[7]CRITERIA!$AK$89:$AR$90</definedName>
    <definedName name="TS_COMM_UT_PER5">[7]CRITERIA!$AT$89:$BA$90</definedName>
    <definedName name="TS_COMM_UT_PER6">[7]CRITERIA!$BC$89:$BJ$90</definedName>
    <definedName name="TS_COMM_UT_PER7">[7]CRITERIA!$BL$89:$BS$90</definedName>
    <definedName name="TS_COMM_UT_PER8">[7]CRITERIA!$BU$89:$CB$90</definedName>
    <definedName name="TS_COMM_UT_PER9">[7]CRITERIA!$CD$89:$CK$90</definedName>
    <definedName name="TS_DNG_UT_PER1">[7]CRITERIA!$J$92:$Q$93</definedName>
    <definedName name="TS_DNG_UT_PER10">[7]CRITERIA!$CM$92:$CT$93</definedName>
    <definedName name="TS_DNG_UT_PER11">[7]CRITERIA!$CV$92:$DC$93</definedName>
    <definedName name="TS_DNG_UT_PER12">[7]CRITERIA!$DE$92:$DL$93</definedName>
    <definedName name="TS_DNG_UT_PER2">[7]CRITERIA!$S$92:$Z$93</definedName>
    <definedName name="TS_DNG_UT_PER3">[7]CRITERIA!$AB$92:$AI$93</definedName>
    <definedName name="TS_DNG_UT_PER4">[7]CRITERIA!$AK$92:$AR$93</definedName>
    <definedName name="TS_DNG_UT_PER5">[7]CRITERIA!$AT$92:$BA$93</definedName>
    <definedName name="TS_DNG_UT_PER6">[7]CRITERIA!$BC$92:$BJ$93</definedName>
    <definedName name="TS_DNG_UT_PER7">[7]CRITERIA!$BL$92:$BS$93</definedName>
    <definedName name="TS_DNG_UT_PER8">[7]CRITERIA!$BU$92:$CB$93</definedName>
    <definedName name="TS_DNG_UT_PER9">[7]CRITERIA!$CD$92:$CK$93</definedName>
    <definedName name="TS_FL_UT_PER1">[8]CRITERIA!$J$205:$Q$206</definedName>
    <definedName name="TS_FL_UT_PER10">[8]CRITERIA!$CM$205:$CT$206</definedName>
    <definedName name="TS_FL_UT_PER11">[8]CRITERIA!$CV$205:$DC$206</definedName>
    <definedName name="TS_FL_UT_PER12">[8]CRITERIA!$DE$205:$DL$206</definedName>
    <definedName name="TS_FL_UT_PER2">[8]CRITERIA!$S$205:$Z$206</definedName>
    <definedName name="TS_FL_UT_PER3">[8]CRITERIA!$AB$205:$AI$206</definedName>
    <definedName name="TS_FL_UT_PER4">[8]CRITERIA!$AK$205:$AR$206</definedName>
    <definedName name="TS_FL_UT_PER5">[8]CRITERIA!$AT$205:$BA$206</definedName>
    <definedName name="TS_FL_UT_PER6">[8]CRITERIA!$BC$205:$BJ$206</definedName>
    <definedName name="TS_FL_UT_PER7">[8]CRITERIA!$BL$205:$BS$206</definedName>
    <definedName name="TS_FL_UT_PER8">[8]CRITERIA!$BU$205:$CB$206</definedName>
    <definedName name="TS_FL_UT_PER9">[8]CRITERIA!$CD$205:$CK$206</definedName>
    <definedName name="UT_CIS_PER1">[7]CRITERIA!$J$190:$Q$191</definedName>
    <definedName name="UT_CIS_PER10">[7]CRITERIA!$CM$190:$CT$191</definedName>
    <definedName name="UT_CIS_PER11">[7]CRITERIA!$CV$190:$DC$191</definedName>
    <definedName name="UT_CIS_PER12">[7]CRITERIA!$DE$190:$DL$191</definedName>
    <definedName name="UT_CIS_PER2">[7]CRITERIA!$S$190:$Z$191</definedName>
    <definedName name="UT_CIS_PER3">[7]CRITERIA!$AB$190:$AI$191</definedName>
    <definedName name="UT_CIS_PER4">[7]CRITERIA!$AK$190:$AR$191</definedName>
    <definedName name="UT_CIS_PER5">[7]CRITERIA!$AT$190:$BA$191</definedName>
    <definedName name="UT_CIS_PER6">[7]CRITERIA!$BC$190:$BJ$191</definedName>
    <definedName name="UT_CIS_PER7">[7]CRITERIA!$BL$190:$BS$191</definedName>
    <definedName name="UT_CIS_PER8">[7]CRITERIA!$BU$190:$CB$191</definedName>
    <definedName name="UT_CIS_PER9">[7]CRITERIA!$CD$190:$CK$191</definedName>
    <definedName name="UT_E1">[1]Criteria!$H$27:$I$28</definedName>
    <definedName name="UT_F1">[1]Criteria!$A$30:$C$31</definedName>
    <definedName name="UT_F1_SUMMER">[4]Criteria!$E$10:$G$17</definedName>
    <definedName name="UT_F1_WINTER">[4]Criteria!$E$2:$G$7</definedName>
    <definedName name="UT_F1E_SUMMER">[4]Criteria!$E$28:$G$35</definedName>
    <definedName name="UT_F1E_WINTER">[4]Criteria!$E$20:$G$25</definedName>
    <definedName name="UT_FT1">[1]Criteria!$E$20:$F$21</definedName>
    <definedName name="UT_FT1L">[1]Criteria!$H$35:$I$36</definedName>
    <definedName name="UT_GS_SUMMER">[4]Criteria!$A$10:$C$17</definedName>
    <definedName name="UT_GS_WINTER">[4]Criteria!$A$2:$C$7</definedName>
    <definedName name="UT_GSC_SUMMER">[11]Criteria!$E$38:$G$45</definedName>
    <definedName name="UT_GSC_WINTER">[11]Criteria!$A$38:$C$43</definedName>
    <definedName name="UT_GSR">[1]Criteria!$A$10:$C$11</definedName>
    <definedName name="UT_GSR_SUMMER">[11]Criteria!$A$10:$C$17</definedName>
    <definedName name="UT_GSR_WINTER">[11]Criteria!$A$2:$C$7</definedName>
    <definedName name="UT_GSS_SUMMER">[4]Criteria!$A$28:$C$35</definedName>
    <definedName name="UT_GSS_WINTER">[4]Criteria!$A$20:$C$25</definedName>
    <definedName name="UT_I2">[4]Criteria!$L$2:$M$3</definedName>
    <definedName name="UT_I2I4">[1]Criteria!$E$10:$F$12</definedName>
    <definedName name="UT_I4">[4]Criteria!$L$6:$M$7</definedName>
    <definedName name="UT_IS2">[4]Criteria!$L$10:$M$11</definedName>
    <definedName name="UT_IS4">[4]Criteria!$L$14:$M$15</definedName>
    <definedName name="UT_IT">[1]Criteria!$H$10:$I$15</definedName>
    <definedName name="UT_IT2">[4]Criteria!$L$22:$M$23</definedName>
    <definedName name="UT_MT">[1]Criteria!$H$6:$I$7</definedName>
    <definedName name="UT_NGV">[1]Criteria!$E$6:$F$7</definedName>
    <definedName name="UT_TSP">[1]Criteria!$H$39:$I$40</definedName>
    <definedName name="Utah_Rates">'[3]NGV RATES'!$B$3:$U$6</definedName>
    <definedName name="UTCUSTOMERS">[5]CRITERIA!$B$447:$D$448</definedName>
    <definedName name="UTE1CUSTOMERS">[5]CRITERIA!$B$354:$D$355</definedName>
    <definedName name="UTE1DNG">[6]CRITERIA!$B$285:$D$286</definedName>
    <definedName name="UTE1DTH">[6]CRITERIA!$B$282:$D$283</definedName>
    <definedName name="UTE1GAS">[6]CRITERIA!$B$291:$D$292</definedName>
    <definedName name="UTE1SNG">[6]CRITERIA!$B$288:$D$289</definedName>
    <definedName name="UTF1CUSTOMERS">[5]CRITERIA!$B$61:$D$65</definedName>
    <definedName name="UTF1DNG">[6]CRITERIA!$B$71:$D$72</definedName>
    <definedName name="UTF1DTH">[6]CRITERIA!$B$68:$D$69</definedName>
    <definedName name="UTF1EDNG">[6]CRITERIA!$B$178:$D$179</definedName>
    <definedName name="UTF1EDTH">[6]CRITERIA!$B$175:$D$176</definedName>
    <definedName name="UTF1EGAS">[6]CRITERIA!$B$184:$D$185</definedName>
    <definedName name="UTF1ESNG">[6]CRITERIA!$B$181:$D$182</definedName>
    <definedName name="UTF1GAS">[6]CRITERIA!$B$77:$D$78</definedName>
    <definedName name="UTF1SNG">[6]CRITERIA!$B$74:$D$75</definedName>
    <definedName name="UTF3CUSTOMERS">[5]CRITERIA!$B$106:$D$107</definedName>
    <definedName name="UTF3DNG">[6]CRITERIA!$B$105:$D$106</definedName>
    <definedName name="UTF3DTH">[6]CRITERIA!$B$102:$D$103</definedName>
    <definedName name="UTF3GAS">[6]CRITERIA!$B$111:$D$112</definedName>
    <definedName name="UTF3SNG">[6]CRITERIA!$B$108:$D$109</definedName>
    <definedName name="UTF4CUSTOMERS">[5]CRITERIA!$B$122:$D$123</definedName>
    <definedName name="UTF4DNG">[5]CRITERIA!$B$125:$D$126</definedName>
    <definedName name="UTF4DTH">[5]CRITERIA!$B$119:$D$120</definedName>
    <definedName name="UTF4GAS">[5]CRITERIA!$B$131:$D$132</definedName>
    <definedName name="UTF4SNG">[5]CRITERIA!$B$128:$D$129</definedName>
    <definedName name="UTFT1CUSTOMERS">[5]CRITERIA!$B$254:$D$256</definedName>
    <definedName name="UTFT1DNG">[6]CRITERIA!$B$230:$D$232</definedName>
    <definedName name="UTFT1DTH">[6]CRITERIA!$B$226:$D$228</definedName>
    <definedName name="UTFT1GAS">[6]CRITERIA!$B$238:$D$240</definedName>
    <definedName name="UTFT1LDNG">[5]CRITERIA!$B$277:$D$278</definedName>
    <definedName name="UTFT1LDTH">[5]CRITERIA!$B$271:$D$272</definedName>
    <definedName name="UTFT1LGAS">[5]CRITERIA!$B$283:$D$284</definedName>
    <definedName name="UTFT1LSNG">[5]CRITERIA!$B$280:$D$281</definedName>
    <definedName name="UTFT1SNG">[6]CRITERIA!$B$234:$D$236</definedName>
    <definedName name="UTFT2CCUSTOMERS">[5]CRITERIA!$B$306:$D$307</definedName>
    <definedName name="UTFT2CDNG">[5]CRITERIA!$B$309:$D$310</definedName>
    <definedName name="UTFT2CDTH">[5]CRITERIA!$B$303:$D$304</definedName>
    <definedName name="UTFT2CGAS">[5]CRITERIA!$B$315:$D$316</definedName>
    <definedName name="UTFT2CSNG">[5]CRITERIA!$B$312:$D$313</definedName>
    <definedName name="UTFT2CUSTOMERS">[5]CRITERIA!$B$290:$D$291</definedName>
    <definedName name="UTFT2DNG">[6]CRITERIA!$B$246:$D$247</definedName>
    <definedName name="UTFT2DTH">[6]CRITERIA!$B$243:$D$244</definedName>
    <definedName name="UTFT2GAS">[6]CRITERIA!$B$252:$D$253</definedName>
    <definedName name="UTFT2SNG">[6]CRITERIA!$B$249:$D$250</definedName>
    <definedName name="UTFTECUSTOMERS">[5]CRITERIA!$B$322:$D$323</definedName>
    <definedName name="UTFTEDNG">[6]CRITERIA!$B$259:$D$260</definedName>
    <definedName name="UTFTEDTH">[6]CRITERIA!$B$256:$D$257</definedName>
    <definedName name="UTFTEGAS">[6]CRITERIA!$B$265:$D$266</definedName>
    <definedName name="UTFTESNG">[6]CRITERIA!$B$262:$D$263</definedName>
    <definedName name="UTGSCDNG">[5]CRITERIA!$B$29:$D$30</definedName>
    <definedName name="UTGSCDTH">[5]CRITERIA!$B$23:$D$24</definedName>
    <definedName name="UTGSCGAS">[5]CRITERIA!$B$35:$D$36</definedName>
    <definedName name="UTGSCSNG">[5]CRITERIA!$B$32:$D$33</definedName>
    <definedName name="UTGSCST">[6]CRITERIA!$B$10:$D$11</definedName>
    <definedName name="UTGSCUSTOMERS">[5]CRITERIA!$B$10:$D$11</definedName>
    <definedName name="UTGSDNG">[6]CRITERIA!$B$13:$D$14</definedName>
    <definedName name="UTGSDTH">[6]CRITERIA!$B$7:$D$8</definedName>
    <definedName name="UTGSECST">[6]CRITERIA!$B$31:$D$32</definedName>
    <definedName name="UTGSEDNG">[6]CRITERIA!$B$34:$D$35</definedName>
    <definedName name="UTGSEDTH">[6]CRITERIA!$B$28:$D$29</definedName>
    <definedName name="UTGSEGAS">[6]CRITERIA!$B$40:$D$41</definedName>
    <definedName name="UTGSESIF">[6]CRITERIA!$B$43:$D$44</definedName>
    <definedName name="UTGSESNG">[6]CRITERIA!$B$37:$D$38</definedName>
    <definedName name="UTGSGAS">[6]CRITERIA!$B$19:$D$20</definedName>
    <definedName name="UTGSRDNG">[5]CRITERIA!$F$13:$H$14</definedName>
    <definedName name="UTGSRDTH">[5]CRITERIA!$F$7:$H$8</definedName>
    <definedName name="UTGSRGAS">[5]CRITERIA!$F$19:$H$20</definedName>
    <definedName name="UTGSRSNG">[5]CRITERIA!$F$16:$H$17</definedName>
    <definedName name="UTGSSCST">[6]CRITERIA!$B$51:$D$52</definedName>
    <definedName name="UTGSSCUSTOMERS">[5]CRITERIA!$B$42:$D$43</definedName>
    <definedName name="UTGSSDNG">[6]CRITERIA!$B$54:$D$55</definedName>
    <definedName name="UTGSSDTH">[6]CRITERIA!$B$48:$D$49</definedName>
    <definedName name="UTGSSGAS">[6]CRITERIA!$B$60:$D$61</definedName>
    <definedName name="UTGSSIF">[6]CRITERIA!$B$23:$D$24</definedName>
    <definedName name="UTGSSNG">[6]CRITERIA!$B$16:$D$17</definedName>
    <definedName name="UTGSSSIF">[6]CRITERIA!$B$63:$D$64</definedName>
    <definedName name="UTGSSSNG">[6]CRITERIA!$B$57:$D$58</definedName>
    <definedName name="UTI2CUSTOMERS">[5]CRITERIA!$B$139:$D$140</definedName>
    <definedName name="UTI2DNG">[6]CRITERIA!$B$132:$D$134</definedName>
    <definedName name="UTI2DTH">[6]CRITERIA!$B$128:$D$130</definedName>
    <definedName name="UTI2GAS">[6]CRITERIA!$B$140:$D$142</definedName>
    <definedName name="UTI2SNG">[6]CRITERIA!$B$136:$D$138</definedName>
    <definedName name="UTI4CUSTOMERS">[5]CRITERIA!$B$420:$D$423</definedName>
    <definedName name="UTI4DNG">[6]CRITERIA!$B$342:$D$343</definedName>
    <definedName name="UTI4DTH">[6]CRITERIA!$B$339:$D$340</definedName>
    <definedName name="UTI4GAS">[6]CRITERIA!$B$348:$D$349</definedName>
    <definedName name="UTI4SNG">[6]CRITERIA!$B$345:$D$346</definedName>
    <definedName name="UTIS2CUSTOMERS">[5]CRITERIA!$B$159:$D$161</definedName>
    <definedName name="UTIS2DNG">[6]CRITERIA!$B$149:$D$151</definedName>
    <definedName name="UTIS2DTH">[6]CRITERIA!$B$145:$D$147</definedName>
    <definedName name="UTIS2GAS">[6]CRITERIA!$B$157:$D$159</definedName>
    <definedName name="UTIS2SNG">[6]CRITERIA!$B$153:$D$155</definedName>
    <definedName name="UTIS4CUSTOMERS">[5]CRITERIA!$B$179:$D$180</definedName>
    <definedName name="UTIS4DNG">[6]CRITERIA!$B$165:$D$166</definedName>
    <definedName name="UTIS4DTH">[6]CRITERIA!$B$162:$D$163</definedName>
    <definedName name="UTIS4GAS">[6]CRITERIA!$B$171:$D$172</definedName>
    <definedName name="UTIS4SNG">[6]CRITERIA!$B$168:$D$169</definedName>
    <definedName name="UTITCUSTOMERS">[5]CRITERIA!$B$213:$D$216</definedName>
    <definedName name="UTITDNG">[6]CRITERIA!$B$196:$D$198</definedName>
    <definedName name="UTITDTH">[6]CRITERIA!$B$192:$D$194</definedName>
    <definedName name="UTITGAS">[6]CRITERIA!$B$204:$D$206</definedName>
    <definedName name="UTITSCUSTOMERS">[5]CRITERIA!$B$237:$D$238</definedName>
    <definedName name="UTITSDNG">[6]CRITERIA!$B$213:$D$215</definedName>
    <definedName name="UTITSDTH">[6]CRITERIA!$B$209:$D$211</definedName>
    <definedName name="UTITSGAS">[6]CRITERIA!$B$221:$D$223</definedName>
    <definedName name="UTITSNG">[6]CRITERIA!$B$200:$D$202</definedName>
    <definedName name="UTITSSNG">[6]CRITERIA!$B$217:$D$219</definedName>
    <definedName name="UTMTCUSTOMERS">[5]CRITERIA!$B$338:$D$339</definedName>
    <definedName name="UTMTDNG">[6]CRITERIA!$B$272:$D$273</definedName>
    <definedName name="UTMTDTH">[6]CRITERIA!$B$269:$D$270</definedName>
    <definedName name="UTMTGAS">[6]CRITERIA!$B$278:$D$279</definedName>
    <definedName name="UTMTSNG">[6]CRITERIA!$B$275:$D$276</definedName>
    <definedName name="UTNGVCUSTOMERS">[5]CRITERIA!$B$90:$D$91</definedName>
    <definedName name="UTNGVDNG">[6]CRITERIA!$B$88:$D$89</definedName>
    <definedName name="UTNGVDTH">[6]CRITERIA!$B$85:$D$86</definedName>
    <definedName name="UTNGVGAS">[6]CRITERIA!$B$94:$D$95</definedName>
    <definedName name="UTNGVSNG">[6]CRITERIA!$B$91:$D$92</definedName>
    <definedName name="UTP1CUSTOMERS">[5]CRITERIA!$B$370:$D$371</definedName>
    <definedName name="UTP1DNG">[6]CRITERIA!$B$303:$D$304</definedName>
    <definedName name="UTP1DTH">[6]CRITERIA!$B$300:$D$301</definedName>
    <definedName name="UTP1GAS">[6]CRITERIA!$B$309:$D$310</definedName>
    <definedName name="UTP1SNG">[6]CRITERIA!$B$306:$D$307</definedName>
    <definedName name="WEX_ADJ_108_PROD">[1]Wexpro!$H$22</definedName>
    <definedName name="WEX_ADJ_111_PROD">[1]Wexpro!$H$23</definedName>
    <definedName name="WINTER_UT_F1">[1]Criteria!$A$22:$C$23</definedName>
    <definedName name="Winter_UT_GSR">[1]Criteria!$A$2:$C$3</definedName>
    <definedName name="WY_CET_PER1">[7]CRITERIA!$J$184:$Q$185</definedName>
    <definedName name="WY_CET_PER10">[7]CRITERIA!$CM$184:$CT$185</definedName>
    <definedName name="WY_CET_PER11">[7]CRITERIA!$CV$184:$DC$185</definedName>
    <definedName name="WY_CET_PER12">[7]CRITERIA!$DE$184:$DL$185</definedName>
    <definedName name="WY_CET_PER2">[7]CRITERIA!$S$184:$Z$185</definedName>
    <definedName name="WY_CET_PER3">[7]CRITERIA!$AB$184:$AI$185</definedName>
    <definedName name="WY_CET_PER4">[7]CRITERIA!$AK$184:$AR$185</definedName>
    <definedName name="WY_CET_PER5">[7]CRITERIA!$AT$184:$BA$185</definedName>
    <definedName name="WY_CET_PER6">[7]CRITERIA!$BC$184:$BJ$185</definedName>
    <definedName name="WY_CET_PER7">[7]CRITERIA!$BL$184:$BS$185</definedName>
    <definedName name="WY_CET_PER8">[7]CRITERIA!$BU$184:$CB$185</definedName>
    <definedName name="WY_CET_PER9">[7]CRITERIA!$CD$184:$CK$185</definedName>
    <definedName name="WY_CIS_PER1">[8]CRITERIA!$J$211:$Q$212</definedName>
    <definedName name="WY_CIS_PER10">[8]CRITERIA!$CM$211:$CT$212</definedName>
    <definedName name="WY_CIS_PER11">[8]CRITERIA!$CV$211:$DC$212</definedName>
    <definedName name="WY_CIS_PER12">[8]CRITERIA!$DE$211:$DL$212</definedName>
    <definedName name="WY_CIS_PER2">[8]CRITERIA!$S$211:$Z$212</definedName>
    <definedName name="WY_CIS_PER3">[8]CRITERIA!$AB$211:$AI$212</definedName>
    <definedName name="WY_CIS_PER4">[8]CRITERIA!$AK$211:$AR$212</definedName>
    <definedName name="WY_CIS_PER5">[8]CRITERIA!$AT$211:$BA$212</definedName>
    <definedName name="WY_CIS_PER6">[8]CRITERIA!$BC$211:$BJ$212</definedName>
    <definedName name="WY_CIS_PER7">[8]CRITERIA!$BL$211:$BS$212</definedName>
    <definedName name="WY_CIS_PER8">[8]CRITERIA!$BU$211:$CB$212</definedName>
    <definedName name="WY_CIS_PER9">[8]CRITERIA!$CD$211:$CK$212</definedName>
    <definedName name="WY_DSM_PER1">[7]CRITERIA!$J$187:$Q$188</definedName>
    <definedName name="WY_DSM_PER10">[7]CRITERIA!$CM$187:$CT$188</definedName>
    <definedName name="WY_DSM_PER11">[7]CRITERIA!$CV$187:$DC$188</definedName>
    <definedName name="WY_DSM_PER12">[7]CRITERIA!$DE$187:$DL$188</definedName>
    <definedName name="WY_DSM_PER2">[7]CRITERIA!$S$187:$Z$188</definedName>
    <definedName name="WY_DSM_PER3">[7]CRITERIA!$AB$187:$AI$188</definedName>
    <definedName name="WY_DSM_PER4">[7]CRITERIA!$AK$187:$AR$188</definedName>
    <definedName name="WY_DSM_PER5">[7]CRITERIA!$AT$187:$BA$188</definedName>
    <definedName name="WY_DSM_PER6">[7]CRITERIA!$BC$187:$BJ$188</definedName>
    <definedName name="WY_DSM_PER7">[7]CRITERIA!$BL$187:$BS$188</definedName>
    <definedName name="WY_DSM_PER8">[7]CRITERIA!$BU$187:$CB$188</definedName>
    <definedName name="WY_DSM_PER9">[7]CRITERIA!$CD$187:$CK$188</definedName>
    <definedName name="WY_F1">[4]Criteria!$O$10:$P$11</definedName>
    <definedName name="WY_GS">[4]Criteria!$O$2:$P$3</definedName>
    <definedName name="WY_GSW">[4]Criteria!$O$14:$P$15</definedName>
    <definedName name="WY_I2">[4]Criteria!$Q$2:$R$3</definedName>
    <definedName name="WY_I4">[4]Criteria!$Q$6:$R$7</definedName>
    <definedName name="WY_IC">[4]Criteria!$Q$10:$R$11</definedName>
    <definedName name="WY_IC1">[4]Criteria!$Q$14:$R$15</definedName>
    <definedName name="WY_IC2">[4]Criteria!$Q$18:$R$19</definedName>
    <definedName name="WY_IC3">[4]Criteria!$Q$14:$R$15</definedName>
    <definedName name="WY_IC8">[4]Criteria!$Q$18:$R$19</definedName>
    <definedName name="WY_IT">[4]Criteria!$Q$22:$R$23</definedName>
    <definedName name="WY_NGV">[4]Criteria!$O$6:$P$7</definedName>
    <definedName name="WYCUSTOMERS">[5]CRITERIA!$B$677:$D$678</definedName>
    <definedName name="WYF1CUSTOMERS">[5]CRITERIA!$B$515:$D$519</definedName>
    <definedName name="WYF1DNG">[6]CRITERIA!$B$413:$D$414</definedName>
    <definedName name="WYF1DTH">[6]CRITERIA!$B$410:$D$411</definedName>
    <definedName name="WYF1GAS">[6]CRITERIA!$B$416:$D$417</definedName>
    <definedName name="WYGSCUSTOMERS">[5]CRITERIA!$B$499:$D$500</definedName>
    <definedName name="WYGSDNG">[6]CRITERIA!$B$400:$D$401</definedName>
    <definedName name="WYGSDTH">[6]CRITERIA!$B$397:$D$398</definedName>
    <definedName name="WYGSGAS">[6]CRITERIA!$B$403:$D$404</definedName>
    <definedName name="WYGSSIF">[6]CRITERIA!$B$406:$D$407</definedName>
    <definedName name="WYGSWCUSTOMERS">[5]CRITERIA!$B$550:$D$551</definedName>
    <definedName name="WYGSWDNG">[6]CRITERIA!$B$433:$D$434</definedName>
    <definedName name="WYGSWDTH">[6]CRITERIA!$B$430:$D$431</definedName>
    <definedName name="WYGSWGAS">[6]CRITERIA!$B$436:$D$437</definedName>
    <definedName name="WYI2CUSTOMERS">[5]CRITERIA!$B$589:$D$590</definedName>
    <definedName name="WYI2DNG">[6]CRITERIA!$B$463:$D$464</definedName>
    <definedName name="WYI2DTH">[6]CRITERIA!$B$460:$D$461</definedName>
    <definedName name="WYI2GAS">[6]CRITERIA!$B$469:$D$470</definedName>
    <definedName name="WYI2SNG">[6]CRITERIA!$B$466:$D$467</definedName>
    <definedName name="WYI4CUSTOMERS">[5]CRITERIA!$B$606:$D$608</definedName>
    <definedName name="WYI4DNG">[6]CRITERIA!$B$476:$D$477</definedName>
    <definedName name="WYI4DTH">[6]CRITERIA!$B$473:$D$474</definedName>
    <definedName name="WYI4GAS">[6]CRITERIA!$B$482:$D$483</definedName>
    <definedName name="WYI4SNG">[6]CRITERIA!$B$479:$D$480</definedName>
    <definedName name="WYICCUSTOMERS">[5]CRITERIA!$B$647:$D$652</definedName>
    <definedName name="WYICDNG">[6]CRITERIA!$B$506:$D$511</definedName>
    <definedName name="WYICDTH">[6]CRITERIA!$B$499:$D$504</definedName>
    <definedName name="WYICGAS">[6]CRITERIA!$B$513:$D$520</definedName>
    <definedName name="WYICSDNG">[6]CRITERIA!$B$453:$D$454</definedName>
    <definedName name="WYICSDTH">[6]CRITERIA!$B$450:$D$451</definedName>
    <definedName name="WYICSGAS">[6]CRITERIA!$B$456:$D$457</definedName>
    <definedName name="WYITCUSTOMERS">[5]CRITERIA!$B$627:$D$629</definedName>
    <definedName name="WYITDNG">[6]CRITERIA!$B$490:$D$492</definedName>
    <definedName name="WYITDTH">[6]CRITERIA!$B$486:$D$488</definedName>
    <definedName name="WYITGAS">[6]CRITERIA!$B$494:$D$496</definedName>
    <definedName name="Wym_Rates">'[3]NGV RATES'!$B$11:$U$13</definedName>
    <definedName name="WYNGVCUSTOMERS">[5]CRITERIA!$B$537:$D$538</definedName>
    <definedName name="WYNGVDNG">[6]CRITERIA!$B$423:$D$424</definedName>
    <definedName name="WYNGVDTH">[6]CRITERIA!$B$420:$D$421</definedName>
    <definedName name="WYNGVGAS">[6]CRITERIA!$B$426:$D$427</definedName>
    <definedName name="X">[3]CRITERIA!$J$3:$Q$4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1" i="16" l="1"/>
  <c r="AK11" i="16"/>
  <c r="AL11" i="16"/>
  <c r="AM11" i="16"/>
  <c r="AN11" i="16"/>
  <c r="AO11" i="16"/>
  <c r="AP11" i="16"/>
  <c r="AQ11" i="16"/>
  <c r="AR11" i="16"/>
  <c r="AS11" i="16"/>
  <c r="AT11" i="16"/>
  <c r="AU11" i="16"/>
  <c r="AV11" i="16"/>
  <c r="AW11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AF11" i="16"/>
  <c r="AG11" i="16"/>
  <c r="AH11" i="16"/>
  <c r="AL33" i="17"/>
  <c r="AM33" i="17"/>
  <c r="AN33" i="17"/>
  <c r="AO33" i="17"/>
  <c r="AP33" i="17"/>
  <c r="AQ33" i="17"/>
  <c r="AR33" i="17"/>
  <c r="AS33" i="17"/>
  <c r="AT33" i="17"/>
  <c r="AU33" i="17"/>
  <c r="AV33" i="17"/>
  <c r="AW33" i="17"/>
  <c r="AX33" i="17"/>
  <c r="AY33" i="17"/>
  <c r="AL34" i="17"/>
  <c r="AM34" i="17"/>
  <c r="AN34" i="17"/>
  <c r="AO34" i="17"/>
  <c r="AP34" i="17"/>
  <c r="AQ34" i="17"/>
  <c r="AR34" i="17"/>
  <c r="AS34" i="17"/>
  <c r="AT34" i="17"/>
  <c r="AU34" i="17"/>
  <c r="AV34" i="17"/>
  <c r="AW34" i="17"/>
  <c r="AX34" i="17"/>
  <c r="AY34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L32" i="6"/>
  <c r="AM32" i="6"/>
  <c r="AN32" i="6"/>
  <c r="AO32" i="6"/>
  <c r="AP32" i="6"/>
  <c r="AQ32" i="6"/>
  <c r="AR32" i="6"/>
  <c r="AS32" i="6"/>
  <c r="AT32" i="6"/>
  <c r="AU32" i="6"/>
  <c r="AV32" i="6"/>
  <c r="AW32" i="6"/>
  <c r="AX32" i="6"/>
  <c r="AY32" i="6"/>
  <c r="AL33" i="6"/>
  <c r="AM33" i="6"/>
  <c r="AN33" i="6"/>
  <c r="AO33" i="6"/>
  <c r="AP33" i="6"/>
  <c r="AQ33" i="6"/>
  <c r="AR33" i="6"/>
  <c r="AS33" i="6"/>
  <c r="AT33" i="6"/>
  <c r="AU33" i="6"/>
  <c r="AV33" i="6"/>
  <c r="AW33" i="6"/>
  <c r="AX33" i="6"/>
  <c r="AY33" i="6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B11" i="4"/>
  <c r="H7" i="19"/>
  <c r="G7" i="19"/>
  <c r="I7" i="19" s="1"/>
  <c r="I6" i="19"/>
  <c r="C6" i="19"/>
  <c r="B6" i="19"/>
  <c r="D6" i="19" s="1"/>
  <c r="I5" i="19"/>
  <c r="D5" i="19"/>
  <c r="I4" i="19"/>
  <c r="D4" i="19"/>
  <c r="C3" i="19"/>
  <c r="B3" i="19"/>
  <c r="AI8" i="4" s="1"/>
  <c r="AI9" i="4"/>
  <c r="AX8" i="4" l="1"/>
  <c r="AI11" i="4"/>
  <c r="AK32" i="6"/>
  <c r="D3" i="19"/>
  <c r="D7" i="19" s="1"/>
  <c r="D9" i="19" s="1"/>
  <c r="AI8" i="16"/>
  <c r="AI11" i="16" l="1"/>
  <c r="AK33" i="17"/>
  <c r="AK38" i="17" s="1"/>
  <c r="D41" i="18"/>
  <c r="E23" i="18" s="1"/>
  <c r="C41" i="18"/>
  <c r="E21" i="18" s="1"/>
  <c r="D26" i="18"/>
  <c r="A13" i="18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6" i="18" s="1"/>
  <c r="E10" i="18"/>
  <c r="E14" i="18" l="1"/>
  <c r="E12" i="18"/>
  <c r="E22" i="18"/>
  <c r="E13" i="18"/>
  <c r="E15" i="18"/>
  <c r="E16" i="18"/>
  <c r="E17" i="18"/>
  <c r="E18" i="18"/>
  <c r="E19" i="18"/>
  <c r="E20" i="18"/>
  <c r="E26" i="18" l="1"/>
  <c r="D43" i="17" l="1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D42" i="6"/>
  <c r="E42" i="6"/>
  <c r="F42" i="6"/>
  <c r="G42" i="6"/>
  <c r="H42" i="6"/>
  <c r="I42" i="6"/>
  <c r="J42" i="6"/>
  <c r="B24" i="16" l="1"/>
  <c r="C7" i="16"/>
  <c r="D7" i="16" s="1"/>
  <c r="E7" i="16" s="1"/>
  <c r="F7" i="16" s="1"/>
  <c r="G7" i="16" s="1"/>
  <c r="H7" i="16" s="1"/>
  <c r="I7" i="16" s="1"/>
  <c r="J7" i="16" s="1"/>
  <c r="K7" i="16" s="1"/>
  <c r="L7" i="16" s="1"/>
  <c r="M7" i="16" s="1"/>
  <c r="N7" i="16" s="1"/>
  <c r="O7" i="16" s="1"/>
  <c r="P7" i="16" s="1"/>
  <c r="Q7" i="16" s="1"/>
  <c r="R7" i="16" s="1"/>
  <c r="S7" i="16" s="1"/>
  <c r="T7" i="16" s="1"/>
  <c r="U7" i="16" s="1"/>
  <c r="V7" i="16" s="1"/>
  <c r="W7" i="16" s="1"/>
  <c r="X7" i="16" s="1"/>
  <c r="Y7" i="16" s="1"/>
  <c r="Z7" i="16" s="1"/>
  <c r="AA7" i="16" s="1"/>
  <c r="AB7" i="16" s="1"/>
  <c r="AC7" i="16" s="1"/>
  <c r="AD7" i="16" s="1"/>
  <c r="AE7" i="16" s="1"/>
  <c r="AF7" i="16" s="1"/>
  <c r="AG7" i="16" s="1"/>
  <c r="AH7" i="16" s="1"/>
  <c r="AI7" i="16" s="1"/>
  <c r="AJ7" i="16" s="1"/>
  <c r="AK7" i="16" s="1"/>
  <c r="AL7" i="16" s="1"/>
  <c r="AM7" i="16" s="1"/>
  <c r="AN7" i="16" s="1"/>
  <c r="AO7" i="16" s="1"/>
  <c r="AP7" i="16" s="1"/>
  <c r="AQ7" i="16" s="1"/>
  <c r="AR7" i="16" s="1"/>
  <c r="AS7" i="16" s="1"/>
  <c r="AT7" i="16" s="1"/>
  <c r="AU7" i="16" s="1"/>
  <c r="AV7" i="16" s="1"/>
  <c r="AW7" i="16" s="1"/>
  <c r="AW24" i="16" s="1"/>
  <c r="B24" i="4"/>
  <c r="C7" i="4"/>
  <c r="D7" i="4" s="1"/>
  <c r="E7" i="4" s="1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AI7" i="4" s="1"/>
  <c r="AJ7" i="4" s="1"/>
  <c r="AK7" i="4" s="1"/>
  <c r="AL7" i="4" s="1"/>
  <c r="AM7" i="4" s="1"/>
  <c r="AN7" i="4" s="1"/>
  <c r="AO7" i="4" s="1"/>
  <c r="AP7" i="4" s="1"/>
  <c r="AQ7" i="4" s="1"/>
  <c r="AR7" i="4" s="1"/>
  <c r="AS7" i="4" s="1"/>
  <c r="AT7" i="4" s="1"/>
  <c r="AU7" i="4" s="1"/>
  <c r="AV7" i="4" s="1"/>
  <c r="AW7" i="4" s="1"/>
  <c r="AW24" i="4" s="1"/>
  <c r="M24" i="16" l="1"/>
  <c r="H24" i="16"/>
  <c r="L24" i="16"/>
  <c r="F24" i="16"/>
  <c r="R24" i="16"/>
  <c r="J24" i="16"/>
  <c r="E24" i="16"/>
  <c r="N24" i="16"/>
  <c r="I24" i="16"/>
  <c r="D24" i="16"/>
  <c r="AT24" i="16"/>
  <c r="AP24" i="16"/>
  <c r="AL24" i="16"/>
  <c r="AH24" i="16"/>
  <c r="AD24" i="16"/>
  <c r="Z24" i="16"/>
  <c r="V24" i="16"/>
  <c r="AS24" i="16"/>
  <c r="AO24" i="16"/>
  <c r="AK24" i="16"/>
  <c r="AG24" i="16"/>
  <c r="AC24" i="16"/>
  <c r="Y24" i="16"/>
  <c r="U24" i="16"/>
  <c r="Q24" i="16"/>
  <c r="AV24" i="16"/>
  <c r="AR24" i="16"/>
  <c r="AN24" i="16"/>
  <c r="AJ24" i="16"/>
  <c r="AF24" i="16"/>
  <c r="AB24" i="16"/>
  <c r="X24" i="16"/>
  <c r="T24" i="16"/>
  <c r="P24" i="16"/>
  <c r="AU24" i="16"/>
  <c r="AQ24" i="16"/>
  <c r="AM24" i="16"/>
  <c r="AI24" i="16"/>
  <c r="AE24" i="16"/>
  <c r="AA24" i="16"/>
  <c r="W24" i="16"/>
  <c r="S24" i="16"/>
  <c r="O24" i="16"/>
  <c r="K24" i="16"/>
  <c r="G24" i="16"/>
  <c r="C24" i="16"/>
  <c r="E24" i="4"/>
  <c r="AT24" i="4"/>
  <c r="AP24" i="4"/>
  <c r="AL24" i="4"/>
  <c r="AH24" i="4"/>
  <c r="AD24" i="4"/>
  <c r="Z24" i="4"/>
  <c r="V24" i="4"/>
  <c r="R24" i="4"/>
  <c r="N24" i="4"/>
  <c r="J24" i="4"/>
  <c r="AS24" i="4"/>
  <c r="AO24" i="4"/>
  <c r="AK24" i="4"/>
  <c r="AG24" i="4"/>
  <c r="AC24" i="4"/>
  <c r="Y24" i="4"/>
  <c r="U24" i="4"/>
  <c r="Q24" i="4"/>
  <c r="M24" i="4"/>
  <c r="I24" i="4"/>
  <c r="AV24" i="4"/>
  <c r="AR24" i="4"/>
  <c r="AN24" i="4"/>
  <c r="AJ24" i="4"/>
  <c r="AF24" i="4"/>
  <c r="AB24" i="4"/>
  <c r="X24" i="4"/>
  <c r="T24" i="4"/>
  <c r="P24" i="4"/>
  <c r="L24" i="4"/>
  <c r="H24" i="4"/>
  <c r="D24" i="4"/>
  <c r="AU24" i="4"/>
  <c r="AQ24" i="4"/>
  <c r="AM24" i="4"/>
  <c r="AI24" i="4"/>
  <c r="AE24" i="4"/>
  <c r="AA24" i="4"/>
  <c r="W24" i="4"/>
  <c r="S24" i="4"/>
  <c r="O24" i="4"/>
  <c r="K24" i="4"/>
  <c r="G24" i="4"/>
  <c r="C24" i="4"/>
  <c r="F24" i="4"/>
  <c r="AK34" i="17" l="1"/>
  <c r="E2" i="17"/>
  <c r="F2" i="17" s="1"/>
  <c r="G2" i="17" s="1"/>
  <c r="H2" i="17" s="1"/>
  <c r="I2" i="17" s="1"/>
  <c r="J2" i="17" s="1"/>
  <c r="K2" i="17" s="1"/>
  <c r="L2" i="17" s="1"/>
  <c r="M2" i="17" s="1"/>
  <c r="N2" i="17" s="1"/>
  <c r="O2" i="17" s="1"/>
  <c r="P2" i="17" s="1"/>
  <c r="Q2" i="17" s="1"/>
  <c r="R2" i="17" s="1"/>
  <c r="S2" i="17" s="1"/>
  <c r="T2" i="17" s="1"/>
  <c r="U2" i="17" s="1"/>
  <c r="V2" i="17" s="1"/>
  <c r="W2" i="17" s="1"/>
  <c r="X2" i="17" s="1"/>
  <c r="Y2" i="17" s="1"/>
  <c r="Z2" i="17" s="1"/>
  <c r="AA2" i="17" s="1"/>
  <c r="AB2" i="17" s="1"/>
  <c r="AC2" i="17" s="1"/>
  <c r="AD2" i="17" s="1"/>
  <c r="AE2" i="17" s="1"/>
  <c r="AF2" i="17" s="1"/>
  <c r="AG2" i="17" s="1"/>
  <c r="AH2" i="17" s="1"/>
  <c r="AI2" i="17" s="1"/>
  <c r="AJ2" i="17" s="1"/>
  <c r="AK2" i="17" s="1"/>
  <c r="AL2" i="17" s="1"/>
  <c r="AM2" i="17" s="1"/>
  <c r="AN2" i="17" s="1"/>
  <c r="AO2" i="17" s="1"/>
  <c r="AP2" i="17" s="1"/>
  <c r="AQ2" i="17" s="1"/>
  <c r="AR2" i="17" s="1"/>
  <c r="AS2" i="17" s="1"/>
  <c r="AT2" i="17" s="1"/>
  <c r="AU2" i="17" s="1"/>
  <c r="AV2" i="17" s="1"/>
  <c r="AW2" i="17" s="1"/>
  <c r="AX2" i="17" s="1"/>
  <c r="AY2" i="17" s="1"/>
  <c r="AK33" i="6"/>
  <c r="AY43" i="17" l="1"/>
  <c r="AX43" i="17"/>
  <c r="AW43" i="17"/>
  <c r="AV43" i="17"/>
  <c r="AU43" i="17"/>
  <c r="AT43" i="17"/>
  <c r="AS43" i="17"/>
  <c r="AR43" i="17"/>
  <c r="AQ43" i="17"/>
  <c r="AP43" i="17"/>
  <c r="AO43" i="17"/>
  <c r="AN43" i="17"/>
  <c r="AM43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D44" i="17" l="1"/>
  <c r="AY38" i="17"/>
  <c r="AX38" i="17"/>
  <c r="AW38" i="17"/>
  <c r="AV38" i="17"/>
  <c r="AU38" i="17"/>
  <c r="AT38" i="17"/>
  <c r="AS38" i="17"/>
  <c r="AR38" i="17"/>
  <c r="AQ38" i="17"/>
  <c r="AP38" i="17"/>
  <c r="AO38" i="17"/>
  <c r="AN38" i="17"/>
  <c r="AM38" i="17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A36" i="17"/>
  <c r="A37" i="17" s="1"/>
  <c r="AL38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B4" i="17"/>
  <c r="AX12" i="16"/>
  <c r="BE10" i="16"/>
  <c r="BD10" i="16"/>
  <c r="BC10" i="16"/>
  <c r="BB10" i="16"/>
  <c r="AX10" i="16"/>
  <c r="BE9" i="16"/>
  <c r="BD9" i="16"/>
  <c r="BC9" i="16"/>
  <c r="BB9" i="16"/>
  <c r="AX9" i="16"/>
  <c r="M4" i="16"/>
  <c r="L4" i="16"/>
  <c r="K4" i="16"/>
  <c r="J4" i="16"/>
  <c r="I4" i="16"/>
  <c r="H4" i="16"/>
  <c r="G4" i="16"/>
  <c r="F4" i="16"/>
  <c r="E4" i="16"/>
  <c r="D4" i="16"/>
  <c r="C4" i="16"/>
  <c r="B4" i="16"/>
  <c r="M3" i="16"/>
  <c r="L3" i="16"/>
  <c r="K3" i="16"/>
  <c r="J3" i="16"/>
  <c r="I3" i="16"/>
  <c r="H3" i="16"/>
  <c r="G3" i="16"/>
  <c r="F3" i="16"/>
  <c r="E3" i="16"/>
  <c r="D3" i="16"/>
  <c r="C3" i="16"/>
  <c r="B3" i="16"/>
  <c r="M2" i="16"/>
  <c r="L2" i="16"/>
  <c r="K2" i="16"/>
  <c r="J2" i="16"/>
  <c r="I2" i="16"/>
  <c r="H2" i="16"/>
  <c r="G2" i="16"/>
  <c r="F2" i="16"/>
  <c r="E2" i="16"/>
  <c r="D2" i="16"/>
  <c r="C2" i="16"/>
  <c r="B2" i="16"/>
  <c r="M1" i="16"/>
  <c r="L1" i="16"/>
  <c r="K1" i="16"/>
  <c r="J1" i="16"/>
  <c r="I1" i="16"/>
  <c r="H1" i="16"/>
  <c r="G1" i="16"/>
  <c r="F1" i="16"/>
  <c r="E1" i="16"/>
  <c r="D1" i="16"/>
  <c r="C1" i="16"/>
  <c r="B1" i="16"/>
  <c r="BB11" i="16" l="1"/>
  <c r="BE11" i="16"/>
  <c r="BC11" i="16"/>
  <c r="B29" i="16"/>
  <c r="BD11" i="16"/>
  <c r="AN26" i="16" s="1"/>
  <c r="AN28" i="16" s="1"/>
  <c r="AX11" i="16"/>
  <c r="E41" i="17"/>
  <c r="E42" i="17"/>
  <c r="AB26" i="16"/>
  <c r="AB28" i="16" s="1"/>
  <c r="X26" i="16"/>
  <c r="X28" i="16" s="1"/>
  <c r="T26" i="16"/>
  <c r="T28" i="16" s="1"/>
  <c r="P26" i="16"/>
  <c r="P28" i="16" s="1"/>
  <c r="L26" i="16"/>
  <c r="L28" i="16" s="1"/>
  <c r="H26" i="16"/>
  <c r="H28" i="16" s="1"/>
  <c r="D26" i="16"/>
  <c r="D28" i="16" s="1"/>
  <c r="W26" i="16"/>
  <c r="W28" i="16" s="1"/>
  <c r="S26" i="16"/>
  <c r="S28" i="16" s="1"/>
  <c r="O26" i="16"/>
  <c r="O28" i="16" s="1"/>
  <c r="K26" i="16"/>
  <c r="K28" i="16" s="1"/>
  <c r="G26" i="16"/>
  <c r="G28" i="16" s="1"/>
  <c r="C26" i="16"/>
  <c r="C28" i="16" s="1"/>
  <c r="V26" i="16"/>
  <c r="V28" i="16" s="1"/>
  <c r="R26" i="16"/>
  <c r="R28" i="16" s="1"/>
  <c r="N26" i="16"/>
  <c r="N28" i="16" s="1"/>
  <c r="J26" i="16"/>
  <c r="J28" i="16" s="1"/>
  <c r="F26" i="16"/>
  <c r="F28" i="16" s="1"/>
  <c r="B26" i="16"/>
  <c r="B28" i="16" s="1"/>
  <c r="Y26" i="16"/>
  <c r="Y28" i="16" s="1"/>
  <c r="AA45" i="17" s="1"/>
  <c r="I26" i="16"/>
  <c r="I28" i="16" s="1"/>
  <c r="Q26" i="16"/>
  <c r="Q28" i="16" s="1"/>
  <c r="M26" i="16"/>
  <c r="M28" i="16" s="1"/>
  <c r="U26" i="16"/>
  <c r="U28" i="16" s="1"/>
  <c r="E26" i="16"/>
  <c r="E28" i="16" s="1"/>
  <c r="BB12" i="16"/>
  <c r="AL33" i="16"/>
  <c r="AV26" i="16" l="1"/>
  <c r="AV28" i="16" s="1"/>
  <c r="AW26" i="16"/>
  <c r="AW28" i="16" s="1"/>
  <c r="AY45" i="17" s="1"/>
  <c r="AD26" i="16"/>
  <c r="AD28" i="16" s="1"/>
  <c r="AF45" i="17" s="1"/>
  <c r="AA26" i="16"/>
  <c r="AA28" i="16" s="1"/>
  <c r="AC45" i="17" s="1"/>
  <c r="O45" i="17"/>
  <c r="T45" i="17"/>
  <c r="M45" i="17"/>
  <c r="F45" i="17"/>
  <c r="B30" i="16"/>
  <c r="B32" i="16" s="1"/>
  <c r="B36" i="16" s="1"/>
  <c r="D45" i="17"/>
  <c r="D46" i="17" s="1"/>
  <c r="D47" i="17" s="1"/>
  <c r="D48" i="17" s="1"/>
  <c r="V45" i="17"/>
  <c r="S45" i="17"/>
  <c r="H45" i="17"/>
  <c r="X45" i="17"/>
  <c r="Q45" i="17"/>
  <c r="J45" i="17"/>
  <c r="Z45" i="17"/>
  <c r="AK26" i="16"/>
  <c r="AK28" i="16" s="1"/>
  <c r="AM45" i="17" s="1"/>
  <c r="AH26" i="16"/>
  <c r="AH28" i="16" s="1"/>
  <c r="AJ45" i="17" s="1"/>
  <c r="AI26" i="16"/>
  <c r="AI28" i="16" s="1"/>
  <c r="AK45" i="17" s="1"/>
  <c r="AF26" i="16"/>
  <c r="AF28" i="16" s="1"/>
  <c r="AH45" i="17" s="1"/>
  <c r="G45" i="17"/>
  <c r="K45" i="17"/>
  <c r="L45" i="17"/>
  <c r="E45" i="17"/>
  <c r="U45" i="17"/>
  <c r="N45" i="17"/>
  <c r="AG26" i="16"/>
  <c r="AG28" i="16" s="1"/>
  <c r="AI45" i="17" s="1"/>
  <c r="AS26" i="16"/>
  <c r="AS28" i="16" s="1"/>
  <c r="AP26" i="16"/>
  <c r="AP28" i="16" s="1"/>
  <c r="AR45" i="17" s="1"/>
  <c r="AM26" i="16"/>
  <c r="AM28" i="16" s="1"/>
  <c r="AO45" i="17" s="1"/>
  <c r="AJ26" i="16"/>
  <c r="AJ28" i="16" s="1"/>
  <c r="AL45" i="17" s="1"/>
  <c r="W45" i="17"/>
  <c r="P45" i="17"/>
  <c r="I45" i="17"/>
  <c r="Y45" i="17"/>
  <c r="R45" i="17"/>
  <c r="AC26" i="16"/>
  <c r="AC28" i="16" s="1"/>
  <c r="AE45" i="17" s="1"/>
  <c r="Z26" i="16"/>
  <c r="Z28" i="16" s="1"/>
  <c r="AB45" i="17" s="1"/>
  <c r="AT26" i="16"/>
  <c r="AT28" i="16" s="1"/>
  <c r="AV45" i="17" s="1"/>
  <c r="AQ26" i="16"/>
  <c r="AQ28" i="16" s="1"/>
  <c r="AS45" i="17" s="1"/>
  <c r="AR26" i="16"/>
  <c r="AR28" i="16" s="1"/>
  <c r="AT45" i="17" s="1"/>
  <c r="AO26" i="16"/>
  <c r="AO28" i="16" s="1"/>
  <c r="AQ45" i="17" s="1"/>
  <c r="AL26" i="16"/>
  <c r="AL28" i="16" s="1"/>
  <c r="AN45" i="17" s="1"/>
  <c r="AE26" i="16"/>
  <c r="AE28" i="16" s="1"/>
  <c r="AG45" i="17" s="1"/>
  <c r="AU26" i="16"/>
  <c r="AU28" i="16" s="1"/>
  <c r="AW45" i="17" s="1"/>
  <c r="AU45" i="17"/>
  <c r="AD45" i="17"/>
  <c r="AX45" i="17"/>
  <c r="AP45" i="17"/>
  <c r="F42" i="17"/>
  <c r="E44" i="17"/>
  <c r="C29" i="16" s="1"/>
  <c r="C30" i="16" s="1"/>
  <c r="C32" i="16" s="1"/>
  <c r="C36" i="16" s="1"/>
  <c r="F41" i="17"/>
  <c r="AM33" i="16"/>
  <c r="G41" i="17" l="1"/>
  <c r="E49" i="17"/>
  <c r="E46" i="17"/>
  <c r="E47" i="17" s="1"/>
  <c r="E48" i="17" s="1"/>
  <c r="F44" i="17"/>
  <c r="G42" i="17"/>
  <c r="AN33" i="16"/>
  <c r="F46" i="17" l="1"/>
  <c r="F47" i="17" s="1"/>
  <c r="D29" i="16"/>
  <c r="D30" i="16" s="1"/>
  <c r="D32" i="16" s="1"/>
  <c r="D36" i="16" s="1"/>
  <c r="F48" i="17"/>
  <c r="F49" i="17"/>
  <c r="H42" i="17"/>
  <c r="G44" i="17"/>
  <c r="H41" i="17"/>
  <c r="AO33" i="16"/>
  <c r="G46" i="17" l="1"/>
  <c r="G47" i="17" s="1"/>
  <c r="E29" i="16"/>
  <c r="E30" i="16" s="1"/>
  <c r="E32" i="16" s="1"/>
  <c r="E36" i="16"/>
  <c r="I41" i="17"/>
  <c r="G49" i="17"/>
  <c r="G48" i="17"/>
  <c r="I42" i="17"/>
  <c r="H44" i="17"/>
  <c r="AP33" i="16"/>
  <c r="H46" i="17" l="1"/>
  <c r="H47" i="17" s="1"/>
  <c r="F29" i="16"/>
  <c r="F30" i="16" s="1"/>
  <c r="F32" i="16" s="1"/>
  <c r="F36" i="16"/>
  <c r="H49" i="17"/>
  <c r="J42" i="17"/>
  <c r="I44" i="17"/>
  <c r="J41" i="17"/>
  <c r="H48" i="17"/>
  <c r="AQ33" i="16"/>
  <c r="I46" i="17" l="1"/>
  <c r="I47" i="17" s="1"/>
  <c r="I48" i="17" s="1"/>
  <c r="G29" i="16"/>
  <c r="G30" i="16" s="1"/>
  <c r="G32" i="16" s="1"/>
  <c r="G36" i="16" s="1"/>
  <c r="J44" i="17"/>
  <c r="K42" i="17"/>
  <c r="K41" i="17"/>
  <c r="I49" i="17"/>
  <c r="AR33" i="16"/>
  <c r="J46" i="17" l="1"/>
  <c r="J47" i="17" s="1"/>
  <c r="H29" i="16"/>
  <c r="H30" i="16" s="1"/>
  <c r="H32" i="16" s="1"/>
  <c r="H36" i="16" s="1"/>
  <c r="J49" i="17"/>
  <c r="K44" i="17"/>
  <c r="L42" i="17"/>
  <c r="L41" i="17"/>
  <c r="J48" i="17"/>
  <c r="AS33" i="16"/>
  <c r="K46" i="17" l="1"/>
  <c r="K47" i="17" s="1"/>
  <c r="I29" i="16"/>
  <c r="I30" i="16" s="1"/>
  <c r="I32" i="16" s="1"/>
  <c r="I36" i="16" s="1"/>
  <c r="K48" i="17"/>
  <c r="M42" i="17"/>
  <c r="L44" i="17"/>
  <c r="M41" i="17"/>
  <c r="K49" i="17"/>
  <c r="AT33" i="16"/>
  <c r="L46" i="17" l="1"/>
  <c r="L47" i="17" s="1"/>
  <c r="J29" i="16"/>
  <c r="J30" i="16" s="1"/>
  <c r="J32" i="16" s="1"/>
  <c r="J36" i="16" s="1"/>
  <c r="L49" i="17"/>
  <c r="N42" i="17"/>
  <c r="M44" i="17"/>
  <c r="N41" i="17"/>
  <c r="L48" i="17"/>
  <c r="AU33" i="16"/>
  <c r="M46" i="17" l="1"/>
  <c r="M47" i="17" s="1"/>
  <c r="M48" i="17" s="1"/>
  <c r="K29" i="16"/>
  <c r="K30" i="16" s="1"/>
  <c r="K32" i="16" s="1"/>
  <c r="K36" i="16" s="1"/>
  <c r="M49" i="17"/>
  <c r="N44" i="17"/>
  <c r="O42" i="17"/>
  <c r="O41" i="17"/>
  <c r="AV33" i="16"/>
  <c r="N46" i="17" l="1"/>
  <c r="N47" i="17" s="1"/>
  <c r="L29" i="16"/>
  <c r="L30" i="16" s="1"/>
  <c r="L32" i="16" s="1"/>
  <c r="L36" i="16" s="1"/>
  <c r="N48" i="17"/>
  <c r="P41" i="17"/>
  <c r="O44" i="17"/>
  <c r="P42" i="17"/>
  <c r="N49" i="17"/>
  <c r="AW33" i="16"/>
  <c r="O46" i="17" l="1"/>
  <c r="O47" i="17" s="1"/>
  <c r="O48" i="17" s="1"/>
  <c r="M29" i="16"/>
  <c r="M30" i="16" s="1"/>
  <c r="M32" i="16" s="1"/>
  <c r="M36" i="16" s="1"/>
  <c r="O49" i="17"/>
  <c r="E52" i="17"/>
  <c r="E53" i="17" s="1"/>
  <c r="Q41" i="17"/>
  <c r="P44" i="17"/>
  <c r="Q42" i="17"/>
  <c r="AV34" i="16"/>
  <c r="AQ34" i="16"/>
  <c r="AL34" i="16"/>
  <c r="AU34" i="16"/>
  <c r="AT34" i="16"/>
  <c r="AR34" i="16"/>
  <c r="AS34" i="16"/>
  <c r="AO34" i="16"/>
  <c r="AP34" i="16"/>
  <c r="AM34" i="16"/>
  <c r="AN34" i="16"/>
  <c r="AW34" i="16"/>
  <c r="P46" i="17" l="1"/>
  <c r="N29" i="16"/>
  <c r="N30" i="16" s="1"/>
  <c r="N32" i="16" s="1"/>
  <c r="N35" i="16" s="1"/>
  <c r="R42" i="17"/>
  <c r="Q44" i="17"/>
  <c r="R41" i="17"/>
  <c r="F52" i="17"/>
  <c r="F53" i="17" s="1"/>
  <c r="P49" i="17"/>
  <c r="N36" i="16" l="1"/>
  <c r="P47" i="17"/>
  <c r="P48" i="17" s="1"/>
  <c r="Q46" i="17"/>
  <c r="O29" i="16"/>
  <c r="O30" i="16" s="1"/>
  <c r="O32" i="16" s="1"/>
  <c r="O35" i="16" s="1"/>
  <c r="Q47" i="17" s="1"/>
  <c r="Q48" i="17" s="1"/>
  <c r="E51" i="17"/>
  <c r="Q49" i="17"/>
  <c r="R44" i="17"/>
  <c r="S42" i="17"/>
  <c r="S41" i="17"/>
  <c r="G52" i="17"/>
  <c r="G53" i="17" s="1"/>
  <c r="E50" i="17"/>
  <c r="R46" i="17" l="1"/>
  <c r="P29" i="16"/>
  <c r="P30" i="16" s="1"/>
  <c r="P32" i="16" s="1"/>
  <c r="P35" i="16" s="1"/>
  <c r="R47" i="17" s="1"/>
  <c r="O36" i="16"/>
  <c r="T41" i="17"/>
  <c r="H52" i="17"/>
  <c r="H53" i="17" s="1"/>
  <c r="R49" i="17"/>
  <c r="F51" i="17"/>
  <c r="R48" i="17"/>
  <c r="F50" i="17"/>
  <c r="S44" i="17"/>
  <c r="T42" i="17"/>
  <c r="P36" i="16" l="1"/>
  <c r="S46" i="17"/>
  <c r="Q29" i="16"/>
  <c r="Q30" i="16" s="1"/>
  <c r="Q32" i="16" s="1"/>
  <c r="Q35" i="16" s="1"/>
  <c r="S47" i="17" s="1"/>
  <c r="S48" i="17" s="1"/>
  <c r="T44" i="17"/>
  <c r="U42" i="17"/>
  <c r="G50" i="17"/>
  <c r="U41" i="17"/>
  <c r="I52" i="17"/>
  <c r="I53" i="17" s="1"/>
  <c r="S49" i="17"/>
  <c r="G51" i="17"/>
  <c r="T46" i="17" l="1"/>
  <c r="R29" i="16"/>
  <c r="R30" i="16" s="1"/>
  <c r="R32" i="16" s="1"/>
  <c r="R35" i="16" s="1"/>
  <c r="T47" i="17" s="1"/>
  <c r="Q36" i="16"/>
  <c r="R36" i="16" s="1"/>
  <c r="V41" i="17"/>
  <c r="J52" i="17"/>
  <c r="J53" i="17" s="1"/>
  <c r="T48" i="17"/>
  <c r="H50" i="17"/>
  <c r="U44" i="17"/>
  <c r="V42" i="17"/>
  <c r="T49" i="17"/>
  <c r="H51" i="17"/>
  <c r="U46" i="17" l="1"/>
  <c r="S29" i="16"/>
  <c r="S30" i="16" s="1"/>
  <c r="S32" i="16" s="1"/>
  <c r="S35" i="16" s="1"/>
  <c r="U47" i="17" s="1"/>
  <c r="U48" i="17" s="1"/>
  <c r="W42" i="17"/>
  <c r="V44" i="17"/>
  <c r="I50" i="17"/>
  <c r="W41" i="17"/>
  <c r="K52" i="17"/>
  <c r="K53" i="17" s="1"/>
  <c r="U49" i="17"/>
  <c r="I51" i="17"/>
  <c r="S36" i="16" l="1"/>
  <c r="V46" i="17"/>
  <c r="T29" i="16"/>
  <c r="T30" i="16" s="1"/>
  <c r="T32" i="16" s="1"/>
  <c r="T35" i="16" s="1"/>
  <c r="V47" i="17" s="1"/>
  <c r="V48" i="17" s="1"/>
  <c r="J50" i="17"/>
  <c r="X41" i="17"/>
  <c r="L52" i="17"/>
  <c r="L53" i="17" s="1"/>
  <c r="V49" i="17"/>
  <c r="J51" i="17"/>
  <c r="W44" i="17"/>
  <c r="X42" i="17"/>
  <c r="W46" i="17" l="1"/>
  <c r="U29" i="16"/>
  <c r="U30" i="16" s="1"/>
  <c r="U32" i="16" s="1"/>
  <c r="U35" i="16" s="1"/>
  <c r="W47" i="17" s="1"/>
  <c r="W48" i="17" s="1"/>
  <c r="T36" i="16"/>
  <c r="W49" i="17"/>
  <c r="K51" i="17"/>
  <c r="Y42" i="17"/>
  <c r="X44" i="17"/>
  <c r="K50" i="17"/>
  <c r="Y41" i="17"/>
  <c r="M52" i="17"/>
  <c r="M53" i="17" s="1"/>
  <c r="U36" i="16" l="1"/>
  <c r="X46" i="17"/>
  <c r="V29" i="16"/>
  <c r="V30" i="16" s="1"/>
  <c r="V32" i="16" s="1"/>
  <c r="V35" i="16" s="1"/>
  <c r="X47" i="17" s="1"/>
  <c r="X48" i="17" s="1"/>
  <c r="V36" i="16"/>
  <c r="Z42" i="17"/>
  <c r="Y44" i="17"/>
  <c r="Z41" i="17"/>
  <c r="N52" i="17"/>
  <c r="N53" i="17" s="1"/>
  <c r="L50" i="17"/>
  <c r="X49" i="17"/>
  <c r="L51" i="17"/>
  <c r="Y46" i="17" l="1"/>
  <c r="W29" i="16"/>
  <c r="W30" i="16" s="1"/>
  <c r="W32" i="16" s="1"/>
  <c r="W35" i="16" s="1"/>
  <c r="Y47" i="17" s="1"/>
  <c r="Y48" i="17" s="1"/>
  <c r="AA41" i="17"/>
  <c r="O52" i="17"/>
  <c r="O53" i="17" s="1"/>
  <c r="M50" i="17"/>
  <c r="Y49" i="17"/>
  <c r="M51" i="17"/>
  <c r="Z44" i="17"/>
  <c r="AA42" i="17"/>
  <c r="Z46" i="17" l="1"/>
  <c r="X29" i="16"/>
  <c r="X30" i="16" s="1"/>
  <c r="X32" i="16" s="1"/>
  <c r="X35" i="16" s="1"/>
  <c r="Z47" i="17" s="1"/>
  <c r="W36" i="16"/>
  <c r="X36" i="16" s="1"/>
  <c r="Z49" i="17"/>
  <c r="N51" i="17"/>
  <c r="AA44" i="17"/>
  <c r="AB42" i="17"/>
  <c r="AB41" i="17"/>
  <c r="P52" i="17"/>
  <c r="P53" i="17" s="1"/>
  <c r="Z48" i="17"/>
  <c r="N50" i="17"/>
  <c r="AA46" i="17" l="1"/>
  <c r="Y29" i="16"/>
  <c r="Y30" i="16" s="1"/>
  <c r="Y32" i="16" s="1"/>
  <c r="Y35" i="16" s="1"/>
  <c r="AC41" i="17"/>
  <c r="Q52" i="17"/>
  <c r="Q53" i="17" s="1"/>
  <c r="O50" i="17"/>
  <c r="AC42" i="17"/>
  <c r="AB44" i="17"/>
  <c r="AA49" i="17"/>
  <c r="O51" i="17"/>
  <c r="AB46" i="17" l="1"/>
  <c r="Z29" i="16"/>
  <c r="Z30" i="16" s="1"/>
  <c r="Z32" i="16" s="1"/>
  <c r="AA47" i="17"/>
  <c r="AA48" i="17" s="1"/>
  <c r="P50" i="17" s="1"/>
  <c r="Y36" i="16"/>
  <c r="AD42" i="17"/>
  <c r="AC44" i="17"/>
  <c r="AB49" i="17"/>
  <c r="P51" i="17"/>
  <c r="AD41" i="17"/>
  <c r="R52" i="17"/>
  <c r="R53" i="17" s="1"/>
  <c r="AC46" i="17" l="1"/>
  <c r="AA29" i="16"/>
  <c r="AA30" i="16" s="1"/>
  <c r="AA32" i="16" s="1"/>
  <c r="AA35" i="16" s="1"/>
  <c r="Z35" i="16"/>
  <c r="Z36" i="16"/>
  <c r="AD44" i="17"/>
  <c r="AE42" i="17"/>
  <c r="AE41" i="17"/>
  <c r="S52" i="17"/>
  <c r="S53" i="17" s="1"/>
  <c r="AC49" i="17"/>
  <c r="Q51" i="17"/>
  <c r="AA36" i="16" l="1"/>
  <c r="AB47" i="17"/>
  <c r="AB48" i="17" s="1"/>
  <c r="AD46" i="17"/>
  <c r="AB29" i="16"/>
  <c r="AB30" i="16" s="1"/>
  <c r="AB32" i="16" s="1"/>
  <c r="AB35" i="16" s="1"/>
  <c r="AD49" i="17"/>
  <c r="R51" i="17"/>
  <c r="AF41" i="17"/>
  <c r="T52" i="17"/>
  <c r="T53" i="17" s="1"/>
  <c r="AE44" i="17"/>
  <c r="AF42" i="17"/>
  <c r="AE46" i="17" l="1"/>
  <c r="AC29" i="16"/>
  <c r="AC30" i="16" s="1"/>
  <c r="AC32" i="16" s="1"/>
  <c r="AC35" i="16" s="1"/>
  <c r="AC48" i="17"/>
  <c r="Q50" i="17"/>
  <c r="AB36" i="16"/>
  <c r="AC47" i="17"/>
  <c r="AG41" i="17"/>
  <c r="U52" i="17"/>
  <c r="U53" i="17" s="1"/>
  <c r="AF44" i="17"/>
  <c r="AG42" i="17"/>
  <c r="AE49" i="17"/>
  <c r="S51" i="17"/>
  <c r="R50" i="17" l="1"/>
  <c r="AF46" i="17"/>
  <c r="AD29" i="16"/>
  <c r="AD30" i="16" s="1"/>
  <c r="AD32" i="16" s="1"/>
  <c r="AD35" i="16" s="1"/>
  <c r="AC36" i="16"/>
  <c r="AD47" i="17"/>
  <c r="AD48" i="17" s="1"/>
  <c r="AH41" i="17"/>
  <c r="V52" i="17"/>
  <c r="V53" i="17" s="1"/>
  <c r="AF49" i="17"/>
  <c r="T51" i="17"/>
  <c r="AH42" i="17"/>
  <c r="AG44" i="17"/>
  <c r="S50" i="17" l="1"/>
  <c r="AG46" i="17"/>
  <c r="AE29" i="16"/>
  <c r="AE30" i="16" s="1"/>
  <c r="AE32" i="16" s="1"/>
  <c r="AE35" i="16" s="1"/>
  <c r="AD36" i="16"/>
  <c r="AE47" i="17"/>
  <c r="AE48" i="17" s="1"/>
  <c r="AG49" i="17"/>
  <c r="U51" i="17"/>
  <c r="AH44" i="17"/>
  <c r="AI42" i="17"/>
  <c r="AI41" i="17"/>
  <c r="W52" i="17"/>
  <c r="W53" i="17" s="1"/>
  <c r="T50" i="17" l="1"/>
  <c r="AH46" i="17"/>
  <c r="AF29" i="16"/>
  <c r="AF30" i="16" s="1"/>
  <c r="AF32" i="16" s="1"/>
  <c r="AF35" i="16" s="1"/>
  <c r="AE36" i="16"/>
  <c r="AF47" i="17"/>
  <c r="AF48" i="17" s="1"/>
  <c r="AJ41" i="17"/>
  <c r="X52" i="17"/>
  <c r="X53" i="17" s="1"/>
  <c r="AH49" i="17"/>
  <c r="V51" i="17"/>
  <c r="AI44" i="17"/>
  <c r="AJ42" i="17"/>
  <c r="U50" i="17" l="1"/>
  <c r="AI46" i="17"/>
  <c r="AG29" i="16"/>
  <c r="AG30" i="16" s="1"/>
  <c r="AG32" i="16" s="1"/>
  <c r="AG35" i="16" s="1"/>
  <c r="AF36" i="16"/>
  <c r="AG47" i="17"/>
  <c r="AG48" i="17" s="1"/>
  <c r="AI49" i="17"/>
  <c r="W51" i="17"/>
  <c r="AK41" i="17"/>
  <c r="Y52" i="17"/>
  <c r="Y53" i="17" s="1"/>
  <c r="AJ44" i="17"/>
  <c r="AK42" i="17"/>
  <c r="V50" i="17" l="1"/>
  <c r="AJ46" i="17"/>
  <c r="AH29" i="16"/>
  <c r="AH30" i="16" s="1"/>
  <c r="AH32" i="16" s="1"/>
  <c r="AH35" i="16" s="1"/>
  <c r="AG36" i="16"/>
  <c r="AH47" i="17"/>
  <c r="AH48" i="17" s="1"/>
  <c r="AK44" i="17"/>
  <c r="AL42" i="17"/>
  <c r="AL41" i="17"/>
  <c r="Z52" i="17"/>
  <c r="Z53" i="17" s="1"/>
  <c r="AJ49" i="17"/>
  <c r="X51" i="17"/>
  <c r="W50" i="17" l="1"/>
  <c r="AK46" i="17"/>
  <c r="AI29" i="16"/>
  <c r="AI30" i="16" s="1"/>
  <c r="AI32" i="16" s="1"/>
  <c r="AI35" i="16" s="1"/>
  <c r="AH36" i="16"/>
  <c r="AI47" i="17"/>
  <c r="AI48" i="17" s="1"/>
  <c r="AM41" i="17"/>
  <c r="AA52" i="17"/>
  <c r="AA53" i="17" s="1"/>
  <c r="AL44" i="17"/>
  <c r="AM42" i="17"/>
  <c r="AK49" i="17"/>
  <c r="Y51" i="17"/>
  <c r="X50" i="17" l="1"/>
  <c r="AI36" i="16"/>
  <c r="AK47" i="17" s="1"/>
  <c r="AJ47" i="17"/>
  <c r="AJ48" i="17" s="1"/>
  <c r="AL46" i="17"/>
  <c r="AJ29" i="16"/>
  <c r="AJ30" i="16" s="1"/>
  <c r="AJ32" i="16" s="1"/>
  <c r="AM44" i="17"/>
  <c r="AN42" i="17"/>
  <c r="AL49" i="17"/>
  <c r="Z51" i="17"/>
  <c r="AN41" i="17"/>
  <c r="AB52" i="17"/>
  <c r="AB53" i="17" s="1"/>
  <c r="AK48" i="17" l="1"/>
  <c r="Z50" i="17" s="1"/>
  <c r="Y50" i="17"/>
  <c r="AM46" i="17"/>
  <c r="AK29" i="16"/>
  <c r="AK30" i="16" s="1"/>
  <c r="AK32" i="16" s="1"/>
  <c r="AJ35" i="16"/>
  <c r="AJ36" i="16"/>
  <c r="AM49" i="17"/>
  <c r="AA51" i="17"/>
  <c r="AO41" i="17"/>
  <c r="AC52" i="17"/>
  <c r="AC53" i="17" s="1"/>
  <c r="AO42" i="17"/>
  <c r="AN44" i="17"/>
  <c r="AN46" i="17" l="1"/>
  <c r="AL29" i="16"/>
  <c r="AL30" i="16" s="1"/>
  <c r="AL32" i="16" s="1"/>
  <c r="AL35" i="16" s="1"/>
  <c r="AK36" i="16"/>
  <c r="AM47" i="17" s="1"/>
  <c r="AL47" i="17"/>
  <c r="AL48" i="17" s="1"/>
  <c r="AP41" i="17"/>
  <c r="AD52" i="17"/>
  <c r="AD53" i="17" s="1"/>
  <c r="AN49" i="17"/>
  <c r="AB51" i="17"/>
  <c r="AP42" i="17"/>
  <c r="AO44" i="17"/>
  <c r="AO46" i="17" l="1"/>
  <c r="AM29" i="16"/>
  <c r="AM30" i="16" s="1"/>
  <c r="AM32" i="16" s="1"/>
  <c r="AM35" i="16" s="1"/>
  <c r="AO47" i="17" s="1"/>
  <c r="AM48" i="17"/>
  <c r="AA50" i="17"/>
  <c r="AL36" i="16"/>
  <c r="AN47" i="17"/>
  <c r="AQ41" i="17"/>
  <c r="AE52" i="17"/>
  <c r="AE53" i="17" s="1"/>
  <c r="AO49" i="17"/>
  <c r="AC51" i="17"/>
  <c r="AP44" i="17"/>
  <c r="AQ42" i="17"/>
  <c r="AM36" i="16" l="1"/>
  <c r="AP46" i="17"/>
  <c r="AN29" i="16"/>
  <c r="AN30" i="16" s="1"/>
  <c r="AN32" i="16" s="1"/>
  <c r="AN35" i="16" s="1"/>
  <c r="AP47" i="17" s="1"/>
  <c r="AN48" i="17"/>
  <c r="AB50" i="17"/>
  <c r="AP49" i="17"/>
  <c r="AD51" i="17"/>
  <c r="AQ44" i="17"/>
  <c r="AR42" i="17"/>
  <c r="AR41" i="17"/>
  <c r="AF52" i="17"/>
  <c r="AF53" i="17" s="1"/>
  <c r="AN36" i="16" l="1"/>
  <c r="AO48" i="17"/>
  <c r="AC50" i="17"/>
  <c r="AQ46" i="17"/>
  <c r="AO29" i="16"/>
  <c r="AO30" i="16" s="1"/>
  <c r="AO32" i="16" s="1"/>
  <c r="AO35" i="16" s="1"/>
  <c r="AQ47" i="17" s="1"/>
  <c r="AS41" i="17"/>
  <c r="AG52" i="17"/>
  <c r="AG53" i="17" s="1"/>
  <c r="AQ49" i="17"/>
  <c r="AE51" i="17"/>
  <c r="AS42" i="17"/>
  <c r="AR44" i="17"/>
  <c r="AR46" i="17" l="1"/>
  <c r="AP29" i="16"/>
  <c r="AP30" i="16" s="1"/>
  <c r="AP32" i="16" s="1"/>
  <c r="AP35" i="16" s="1"/>
  <c r="AR47" i="17" s="1"/>
  <c r="AP48" i="17"/>
  <c r="AD50" i="17"/>
  <c r="AO36" i="16"/>
  <c r="AR49" i="17"/>
  <c r="AF51" i="17"/>
  <c r="AT42" i="17"/>
  <c r="AS44" i="17"/>
  <c r="AT41" i="17"/>
  <c r="AH52" i="17"/>
  <c r="AH53" i="17" s="1"/>
  <c r="AQ48" i="17" l="1"/>
  <c r="AR48" i="17" s="1"/>
  <c r="AP36" i="16"/>
  <c r="AS46" i="17"/>
  <c r="AQ29" i="16"/>
  <c r="AQ30" i="16" s="1"/>
  <c r="AQ32" i="16" s="1"/>
  <c r="AQ35" i="16" s="1"/>
  <c r="AS47" i="17" s="1"/>
  <c r="AE50" i="17"/>
  <c r="AU41" i="17"/>
  <c r="AI52" i="17"/>
  <c r="AI53" i="17" s="1"/>
  <c r="AS49" i="17"/>
  <c r="AG51" i="17"/>
  <c r="AT44" i="17"/>
  <c r="AU42" i="17"/>
  <c r="AG50" i="17" l="1"/>
  <c r="AS48" i="17"/>
  <c r="AF50" i="17"/>
  <c r="AQ36" i="16"/>
  <c r="AT46" i="17"/>
  <c r="AR29" i="16"/>
  <c r="AR30" i="16" s="1"/>
  <c r="AR32" i="16" s="1"/>
  <c r="AR35" i="16" s="1"/>
  <c r="AT47" i="17" s="1"/>
  <c r="AT48" i="17" s="1"/>
  <c r="AT49" i="17"/>
  <c r="AH51" i="17"/>
  <c r="AU44" i="17"/>
  <c r="AV42" i="17"/>
  <c r="AV41" i="17"/>
  <c r="AJ52" i="17"/>
  <c r="AJ53" i="17" s="1"/>
  <c r="AH50" i="17" l="1"/>
  <c r="AU46" i="17"/>
  <c r="AS29" i="16"/>
  <c r="AS30" i="16" s="1"/>
  <c r="AS32" i="16" s="1"/>
  <c r="AS35" i="16" s="1"/>
  <c r="AU47" i="17" s="1"/>
  <c r="AU48" i="17" s="1"/>
  <c r="AR36" i="16"/>
  <c r="AW41" i="17"/>
  <c r="AK52" i="17"/>
  <c r="AK53" i="17" s="1"/>
  <c r="AU49" i="17"/>
  <c r="AI51" i="17"/>
  <c r="AV44" i="17"/>
  <c r="AW42" i="17"/>
  <c r="AI50" i="17"/>
  <c r="AS36" i="16" l="1"/>
  <c r="AV46" i="17"/>
  <c r="AT29" i="16"/>
  <c r="AT30" i="16" s="1"/>
  <c r="AT32" i="16" s="1"/>
  <c r="AT35" i="16" s="1"/>
  <c r="AV47" i="17" s="1"/>
  <c r="AV48" i="17" s="1"/>
  <c r="AJ50" i="17"/>
  <c r="AV49" i="17"/>
  <c r="AJ51" i="17"/>
  <c r="AX42" i="17"/>
  <c r="AW44" i="17"/>
  <c r="AX41" i="17"/>
  <c r="AL52" i="17"/>
  <c r="AL53" i="17" s="1"/>
  <c r="AT36" i="16" l="1"/>
  <c r="AW46" i="17"/>
  <c r="AU29" i="16"/>
  <c r="AU30" i="16" s="1"/>
  <c r="AU32" i="16" s="1"/>
  <c r="AU35" i="16" s="1"/>
  <c r="AW47" i="17" s="1"/>
  <c r="AW48" i="17" s="1"/>
  <c r="AY41" i="17"/>
  <c r="AS52" i="17" s="1"/>
  <c r="AS53" i="17" s="1"/>
  <c r="AM52" i="17"/>
  <c r="AM53" i="17" s="1"/>
  <c r="AW49" i="17"/>
  <c r="AK51" i="17"/>
  <c r="AX44" i="17"/>
  <c r="AY42" i="17"/>
  <c r="AY44" i="17" s="1"/>
  <c r="AK50" i="17"/>
  <c r="AW52" i="17" l="1"/>
  <c r="AW53" i="17" s="1"/>
  <c r="AN52" i="17"/>
  <c r="AN53" i="17" s="1"/>
  <c r="AO52" i="17"/>
  <c r="AO53" i="17" s="1"/>
  <c r="AQ52" i="17"/>
  <c r="AQ53" i="17" s="1"/>
  <c r="AR52" i="17"/>
  <c r="AR53" i="17" s="1"/>
  <c r="AP52" i="17"/>
  <c r="AP53" i="17" s="1"/>
  <c r="AT52" i="17"/>
  <c r="AT53" i="17" s="1"/>
  <c r="AV52" i="17"/>
  <c r="AV53" i="17" s="1"/>
  <c r="AU52" i="17"/>
  <c r="AU53" i="17" s="1"/>
  <c r="AX52" i="17"/>
  <c r="AX53" i="17" s="1"/>
  <c r="AY52" i="17"/>
  <c r="AY53" i="17" s="1"/>
  <c r="AX46" i="17"/>
  <c r="AV29" i="16"/>
  <c r="AV30" i="16" s="1"/>
  <c r="AV32" i="16" s="1"/>
  <c r="AV35" i="16" s="1"/>
  <c r="AX47" i="17" s="1"/>
  <c r="AX48" i="17" s="1"/>
  <c r="AY46" i="17"/>
  <c r="AW29" i="16"/>
  <c r="AW30" i="16" s="1"/>
  <c r="AW32" i="16" s="1"/>
  <c r="AW35" i="16" s="1"/>
  <c r="AY47" i="17" s="1"/>
  <c r="AU36" i="16"/>
  <c r="AL50" i="17"/>
  <c r="AX49" i="17"/>
  <c r="AL51" i="17"/>
  <c r="AV36" i="16" l="1"/>
  <c r="AW36" i="16" s="1"/>
  <c r="AY49" i="17"/>
  <c r="AY51" i="17" s="1"/>
  <c r="AM51" i="17"/>
  <c r="AY48" i="17"/>
  <c r="AT50" i="17" s="1"/>
  <c r="AM50" i="17"/>
  <c r="AU50" i="17" l="1"/>
  <c r="AW50" i="17"/>
  <c r="AT51" i="17"/>
  <c r="AN50" i="17"/>
  <c r="AO50" i="17"/>
  <c r="AP50" i="17"/>
  <c r="AQ50" i="17"/>
  <c r="AV50" i="17"/>
  <c r="AX51" i="17"/>
  <c r="AN51" i="17"/>
  <c r="AO51" i="17"/>
  <c r="AP51" i="17"/>
  <c r="AQ51" i="17"/>
  <c r="AR51" i="17"/>
  <c r="AS51" i="17"/>
  <c r="AY50" i="17"/>
  <c r="AU51" i="17"/>
  <c r="AX50" i="17"/>
  <c r="AV51" i="17"/>
  <c r="AS50" i="17"/>
  <c r="AW51" i="17"/>
  <c r="AR50" i="17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X10" i="4"/>
  <c r="AX9" i="4"/>
  <c r="AY37" i="6" l="1"/>
  <c r="AX37" i="6"/>
  <c r="AW37" i="6"/>
  <c r="AV37" i="6"/>
  <c r="AU37" i="6"/>
  <c r="AT37" i="6"/>
  <c r="AS37" i="6"/>
  <c r="AR37" i="6"/>
  <c r="AQ37" i="6"/>
  <c r="AP37" i="6"/>
  <c r="AO37" i="6"/>
  <c r="AN37" i="6"/>
  <c r="AM37" i="6"/>
  <c r="AJ37" i="6"/>
  <c r="AI37" i="6"/>
  <c r="AH37" i="6"/>
  <c r="AG37" i="6"/>
  <c r="AF37" i="6"/>
  <c r="AE37" i="6"/>
  <c r="AD37" i="6"/>
  <c r="AC37" i="6"/>
  <c r="AB37" i="6"/>
  <c r="BE11" i="4"/>
  <c r="BE10" i="4"/>
  <c r="BE9" i="4"/>
  <c r="BD11" i="4"/>
  <c r="AA26" i="4" s="1"/>
  <c r="BD10" i="4"/>
  <c r="BD9" i="4"/>
  <c r="Z26" i="4" l="1"/>
  <c r="AW26" i="4"/>
  <c r="AS26" i="4"/>
  <c r="AO26" i="4"/>
  <c r="AK26" i="4"/>
  <c r="AG26" i="4"/>
  <c r="AC26" i="4"/>
  <c r="AV26" i="4"/>
  <c r="AR26" i="4"/>
  <c r="AN26" i="4"/>
  <c r="AJ26" i="4"/>
  <c r="AF26" i="4"/>
  <c r="AB26" i="4"/>
  <c r="AU26" i="4"/>
  <c r="AQ26" i="4"/>
  <c r="AM26" i="4"/>
  <c r="AI26" i="4"/>
  <c r="AE26" i="4"/>
  <c r="AT26" i="4"/>
  <c r="AP26" i="4"/>
  <c r="AL26" i="4"/>
  <c r="AH26" i="4"/>
  <c r="AD26" i="4"/>
  <c r="BC10" i="4" l="1"/>
  <c r="BC9" i="4"/>
  <c r="AA42" i="6" l="1"/>
  <c r="AA37" i="6"/>
  <c r="M42" i="6" l="1"/>
  <c r="L42" i="6"/>
  <c r="K42" i="6"/>
  <c r="O42" i="6"/>
  <c r="N42" i="6"/>
  <c r="Q42" i="6"/>
  <c r="P42" i="6"/>
  <c r="AK37" i="6" l="1"/>
  <c r="AL37" i="6"/>
  <c r="BC11" i="4"/>
  <c r="Z42" i="6"/>
  <c r="Y42" i="6"/>
  <c r="X42" i="6"/>
  <c r="W42" i="6"/>
  <c r="V42" i="6"/>
  <c r="U42" i="6"/>
  <c r="T42" i="6"/>
  <c r="S42" i="6"/>
  <c r="R42" i="6"/>
  <c r="Z37" i="6" l="1"/>
  <c r="Y37" i="6"/>
  <c r="BB9" i="4" l="1"/>
  <c r="X37" i="6" l="1"/>
  <c r="W37" i="6"/>
  <c r="V37" i="6"/>
  <c r="U37" i="6"/>
  <c r="T37" i="6"/>
  <c r="S37" i="6"/>
  <c r="R37" i="6"/>
  <c r="Q37" i="6"/>
  <c r="P37" i="6"/>
  <c r="O37" i="6" l="1"/>
  <c r="A35" i="6"/>
  <c r="A36" i="6" s="1"/>
  <c r="BB10" i="4" l="1"/>
  <c r="AX12" i="4" l="1"/>
  <c r="M4" i="4"/>
  <c r="L4" i="4"/>
  <c r="K4" i="4"/>
  <c r="J4" i="4"/>
  <c r="I4" i="4"/>
  <c r="H4" i="4"/>
  <c r="G4" i="4"/>
  <c r="F4" i="4"/>
  <c r="E4" i="4"/>
  <c r="D4" i="4"/>
  <c r="C4" i="4"/>
  <c r="B4" i="4"/>
  <c r="M3" i="4"/>
  <c r="L3" i="4"/>
  <c r="K3" i="4"/>
  <c r="J3" i="4"/>
  <c r="I3" i="4"/>
  <c r="H3" i="4"/>
  <c r="G3" i="4"/>
  <c r="F3" i="4"/>
  <c r="E3" i="4"/>
  <c r="D3" i="4"/>
  <c r="C3" i="4"/>
  <c r="B3" i="4"/>
  <c r="M2" i="4"/>
  <c r="L2" i="4"/>
  <c r="K2" i="4"/>
  <c r="J2" i="4"/>
  <c r="I2" i="4"/>
  <c r="H2" i="4"/>
  <c r="G2" i="4"/>
  <c r="F2" i="4"/>
  <c r="E2" i="4"/>
  <c r="D2" i="4"/>
  <c r="C2" i="4"/>
  <c r="B2" i="4"/>
  <c r="M1" i="4"/>
  <c r="L1" i="4"/>
  <c r="K1" i="4"/>
  <c r="J1" i="4"/>
  <c r="I1" i="4"/>
  <c r="H1" i="4"/>
  <c r="G1" i="4"/>
  <c r="F1" i="4"/>
  <c r="E1" i="4"/>
  <c r="D1" i="4"/>
  <c r="C1" i="4"/>
  <c r="B1" i="4"/>
  <c r="BB11" i="4" l="1"/>
  <c r="BB12" i="4" l="1"/>
  <c r="AU28" i="4"/>
  <c r="AW44" i="6" s="1"/>
  <c r="AQ28" i="4"/>
  <c r="AM28" i="4"/>
  <c r="AI28" i="4"/>
  <c r="AE28" i="4"/>
  <c r="AA28" i="4"/>
  <c r="AT28" i="4"/>
  <c r="AP28" i="4"/>
  <c r="AL28" i="4"/>
  <c r="AH28" i="4"/>
  <c r="AD28" i="4"/>
  <c r="Z28" i="4"/>
  <c r="AW28" i="4"/>
  <c r="AY44" i="6" s="1"/>
  <c r="AS28" i="4"/>
  <c r="AO28" i="4"/>
  <c r="AK28" i="4"/>
  <c r="AG28" i="4"/>
  <c r="AC28" i="4"/>
  <c r="AV28" i="4"/>
  <c r="AX44" i="6" s="1"/>
  <c r="AR28" i="4"/>
  <c r="AN28" i="4"/>
  <c r="AJ28" i="4"/>
  <c r="AF28" i="4"/>
  <c r="AB28" i="4"/>
  <c r="M26" i="4"/>
  <c r="W26" i="4"/>
  <c r="S26" i="4"/>
  <c r="O26" i="4"/>
  <c r="X26" i="4"/>
  <c r="V26" i="4"/>
  <c r="R26" i="4"/>
  <c r="N26" i="4"/>
  <c r="Y26" i="4"/>
  <c r="U26" i="4"/>
  <c r="Q26" i="4"/>
  <c r="T26" i="4"/>
  <c r="P26" i="4"/>
  <c r="D26" i="4"/>
  <c r="G26" i="4"/>
  <c r="K26" i="4"/>
  <c r="F26" i="4"/>
  <c r="H26" i="4"/>
  <c r="J26" i="4"/>
  <c r="L26" i="4"/>
  <c r="I26" i="4"/>
  <c r="E26" i="4"/>
  <c r="B26" i="4"/>
  <c r="C26" i="4"/>
  <c r="AF44" i="6" l="1"/>
  <c r="AO44" i="6"/>
  <c r="AL44" i="6"/>
  <c r="AC44" i="6"/>
  <c r="AH44" i="6"/>
  <c r="AQ44" i="6"/>
  <c r="AV44" i="6"/>
  <c r="AE44" i="6"/>
  <c r="AU44" i="6"/>
  <c r="AJ44" i="6"/>
  <c r="AS44" i="6"/>
  <c r="AP44" i="6"/>
  <c r="AI44" i="6"/>
  <c r="AN44" i="6"/>
  <c r="AG44" i="6"/>
  <c r="AD44" i="6"/>
  <c r="AT44" i="6"/>
  <c r="AM44" i="6"/>
  <c r="AB44" i="6"/>
  <c r="AR44" i="6"/>
  <c r="AK44" i="6"/>
  <c r="AX11" i="4" l="1"/>
  <c r="D37" i="6" l="1"/>
  <c r="E37" i="6"/>
  <c r="F37" i="6"/>
  <c r="G37" i="6"/>
  <c r="H37" i="6"/>
  <c r="I37" i="6"/>
  <c r="J37" i="6"/>
  <c r="L37" i="6"/>
  <c r="N37" i="6"/>
  <c r="B5" i="6" l="1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M37" i="6" l="1"/>
  <c r="K37" i="6" l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B4" i="6" l="1"/>
  <c r="E2" i="6" l="1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AS2" i="6" s="1"/>
  <c r="AT2" i="6" s="1"/>
  <c r="AU2" i="6" s="1"/>
  <c r="AV2" i="6" s="1"/>
  <c r="AW2" i="6" s="1"/>
  <c r="AX2" i="6" s="1"/>
  <c r="AY2" i="6" s="1"/>
  <c r="AL33" i="4" l="1"/>
  <c r="AM33" i="4" l="1"/>
  <c r="AN33" i="4" l="1"/>
  <c r="AO33" i="4" l="1"/>
  <c r="AP33" i="4" l="1"/>
  <c r="AQ33" i="4" l="1"/>
  <c r="AR33" i="4" l="1"/>
  <c r="AS33" i="4" l="1"/>
  <c r="AT33" i="4" l="1"/>
  <c r="AU33" i="4" l="1"/>
  <c r="AV33" i="4" l="1"/>
  <c r="AW33" i="4" l="1"/>
  <c r="AV34" i="4" s="1"/>
  <c r="AR34" i="4"/>
  <c r="AO34" i="4"/>
  <c r="AL34" i="4"/>
  <c r="AU34" i="4"/>
  <c r="AW34" i="4"/>
  <c r="AM34" i="4"/>
  <c r="AS34" i="4"/>
  <c r="AT34" i="4"/>
  <c r="AQ34" i="4"/>
  <c r="AP34" i="4"/>
  <c r="AN34" i="4"/>
  <c r="Y28" i="4" l="1"/>
  <c r="AA44" i="6" s="1"/>
  <c r="W28" i="4"/>
  <c r="S28" i="4"/>
  <c r="U44" i="6" s="1"/>
  <c r="O28" i="4"/>
  <c r="Q44" i="6" s="1"/>
  <c r="V28" i="4"/>
  <c r="R28" i="4"/>
  <c r="N28" i="4"/>
  <c r="U28" i="4"/>
  <c r="Q28" i="4"/>
  <c r="X28" i="4"/>
  <c r="T28" i="4"/>
  <c r="V44" i="6" s="1"/>
  <c r="P28" i="4"/>
  <c r="R44" i="6" s="1"/>
  <c r="L28" i="4"/>
  <c r="N44" i="6" s="1"/>
  <c r="G28" i="4"/>
  <c r="F28" i="4"/>
  <c r="M28" i="4"/>
  <c r="I28" i="4"/>
  <c r="E28" i="4"/>
  <c r="H28" i="4"/>
  <c r="D28" i="4"/>
  <c r="K28" i="4"/>
  <c r="M44" i="6" s="1"/>
  <c r="C28" i="4"/>
  <c r="J28" i="4"/>
  <c r="B28" i="4"/>
  <c r="Z44" i="6" l="1"/>
  <c r="Y44" i="6"/>
  <c r="S44" i="6"/>
  <c r="X44" i="6"/>
  <c r="W44" i="6"/>
  <c r="P44" i="6"/>
  <c r="T44" i="6"/>
  <c r="O44" i="6"/>
  <c r="J44" i="6"/>
  <c r="E44" i="6"/>
  <c r="I44" i="6"/>
  <c r="K44" i="6"/>
  <c r="L44" i="6"/>
  <c r="H44" i="6"/>
  <c r="G44" i="6"/>
  <c r="D44" i="6"/>
  <c r="F44" i="6"/>
  <c r="E41" i="6" l="1"/>
  <c r="D43" i="6"/>
  <c r="D45" i="6" l="1"/>
  <c r="D46" i="6" s="1"/>
  <c r="D47" i="6" s="1"/>
  <c r="B29" i="4"/>
  <c r="B30" i="4" s="1"/>
  <c r="B32" i="4" s="1"/>
  <c r="B36" i="4" s="1"/>
  <c r="E43" i="6"/>
  <c r="F41" i="6"/>
  <c r="E45" i="6" l="1"/>
  <c r="E46" i="6" s="1"/>
  <c r="C29" i="4"/>
  <c r="C30" i="4" s="1"/>
  <c r="C32" i="4" s="1"/>
  <c r="E40" i="6"/>
  <c r="G41" i="6"/>
  <c r="F43" i="6"/>
  <c r="C36" i="4" l="1"/>
  <c r="F40" i="6"/>
  <c r="D29" i="4"/>
  <c r="D30" i="4" s="1"/>
  <c r="D32" i="4" s="1"/>
  <c r="F45" i="6"/>
  <c r="F46" i="6" s="1"/>
  <c r="E48" i="6"/>
  <c r="G43" i="6"/>
  <c r="H41" i="6"/>
  <c r="D36" i="4" l="1"/>
  <c r="F48" i="6"/>
  <c r="G40" i="6"/>
  <c r="I41" i="6"/>
  <c r="H43" i="6"/>
  <c r="E29" i="4"/>
  <c r="E30" i="4" s="1"/>
  <c r="E32" i="4" s="1"/>
  <c r="G45" i="6"/>
  <c r="G46" i="6" s="1"/>
  <c r="E36" i="4" l="1"/>
  <c r="J41" i="6"/>
  <c r="I43" i="6"/>
  <c r="G48" i="6"/>
  <c r="H45" i="6"/>
  <c r="H46" i="6" s="1"/>
  <c r="F29" i="4"/>
  <c r="F30" i="4" s="1"/>
  <c r="F32" i="4" s="1"/>
  <c r="H40" i="6"/>
  <c r="F36" i="4" l="1"/>
  <c r="G29" i="4"/>
  <c r="G30" i="4" s="1"/>
  <c r="G32" i="4" s="1"/>
  <c r="I45" i="6"/>
  <c r="I46" i="6" s="1"/>
  <c r="J43" i="6"/>
  <c r="K41" i="6"/>
  <c r="I40" i="6"/>
  <c r="H48" i="6"/>
  <c r="G36" i="4" l="1"/>
  <c r="J40" i="6"/>
  <c r="K43" i="6"/>
  <c r="L41" i="6"/>
  <c r="M41" i="6" s="1"/>
  <c r="I48" i="6"/>
  <c r="J45" i="6"/>
  <c r="J46" i="6" s="1"/>
  <c r="H29" i="4"/>
  <c r="H30" i="4" s="1"/>
  <c r="H32" i="4" s="1"/>
  <c r="H36" i="4" l="1"/>
  <c r="N41" i="6"/>
  <c r="O41" i="6" s="1"/>
  <c r="M43" i="6"/>
  <c r="M45" i="6" s="1"/>
  <c r="M46" i="6" s="1"/>
  <c r="L43" i="6"/>
  <c r="I29" i="4"/>
  <c r="I30" i="4" s="1"/>
  <c r="I32" i="4" s="1"/>
  <c r="K45" i="6"/>
  <c r="K46" i="6" s="1"/>
  <c r="J48" i="6"/>
  <c r="K40" i="6"/>
  <c r="I36" i="4" l="1"/>
  <c r="O43" i="6"/>
  <c r="P41" i="6"/>
  <c r="N43" i="6"/>
  <c r="N45" i="6" s="1"/>
  <c r="N46" i="6" s="1"/>
  <c r="K48" i="6"/>
  <c r="L45" i="6"/>
  <c r="L46" i="6" s="1"/>
  <c r="J29" i="4"/>
  <c r="J30" i="4" s="1"/>
  <c r="J32" i="4" s="1"/>
  <c r="L40" i="6"/>
  <c r="O45" i="6" l="1"/>
  <c r="O46" i="6" s="1"/>
  <c r="M29" i="4"/>
  <c r="M30" i="4" s="1"/>
  <c r="M32" i="4" s="1"/>
  <c r="J36" i="4"/>
  <c r="Q41" i="6"/>
  <c r="P43" i="6"/>
  <c r="M40" i="6"/>
  <c r="L48" i="6"/>
  <c r="K29" i="4"/>
  <c r="K30" i="4" s="1"/>
  <c r="K32" i="4" s="1"/>
  <c r="K36" i="4" l="1"/>
  <c r="P45" i="6"/>
  <c r="N29" i="4"/>
  <c r="N30" i="4" s="1"/>
  <c r="N32" i="4" s="1"/>
  <c r="N35" i="4" s="1"/>
  <c r="P46" i="6" s="1"/>
  <c r="R41" i="6"/>
  <c r="Q43" i="6"/>
  <c r="N40" i="6"/>
  <c r="M48" i="6"/>
  <c r="L29" i="4"/>
  <c r="L30" i="4" s="1"/>
  <c r="L32" i="4" s="1"/>
  <c r="N48" i="6" l="1"/>
  <c r="L36" i="4"/>
  <c r="M36" i="4" s="1"/>
  <c r="N36" i="4" s="1"/>
  <c r="Q45" i="6"/>
  <c r="O29" i="4"/>
  <c r="O30" i="4" s="1"/>
  <c r="O32" i="4" s="1"/>
  <c r="O35" i="4" s="1"/>
  <c r="Q46" i="6" s="1"/>
  <c r="S41" i="6"/>
  <c r="R43" i="6"/>
  <c r="O40" i="6"/>
  <c r="O48" i="6" l="1"/>
  <c r="P48" i="6" s="1"/>
  <c r="O36" i="4"/>
  <c r="R45" i="6"/>
  <c r="P29" i="4"/>
  <c r="P30" i="4" s="1"/>
  <c r="P32" i="4" s="1"/>
  <c r="P35" i="4" s="1"/>
  <c r="R46" i="6" s="1"/>
  <c r="P40" i="6"/>
  <c r="D52" i="6"/>
  <c r="T41" i="6"/>
  <c r="S43" i="6"/>
  <c r="Q48" i="6" l="1"/>
  <c r="P36" i="4"/>
  <c r="E47" i="6"/>
  <c r="F47" i="6" s="1"/>
  <c r="S45" i="6"/>
  <c r="Q29" i="4"/>
  <c r="Q30" i="4" s="1"/>
  <c r="Q32" i="4" s="1"/>
  <c r="Q35" i="4" s="1"/>
  <c r="S46" i="6" s="1"/>
  <c r="U41" i="6"/>
  <c r="T43" i="6"/>
  <c r="Q40" i="6"/>
  <c r="E51" i="6"/>
  <c r="E52" i="6" s="1"/>
  <c r="Q36" i="4" l="1"/>
  <c r="R48" i="6"/>
  <c r="T45" i="6"/>
  <c r="R29" i="4"/>
  <c r="R30" i="4" s="1"/>
  <c r="R32" i="4" s="1"/>
  <c r="R35" i="4" s="1"/>
  <c r="T46" i="6" s="1"/>
  <c r="G47" i="6"/>
  <c r="V41" i="6"/>
  <c r="U43" i="6"/>
  <c r="R40" i="6"/>
  <c r="F51" i="6"/>
  <c r="F52" i="6" s="1"/>
  <c r="E50" i="6"/>
  <c r="S48" i="6" l="1"/>
  <c r="R36" i="4"/>
  <c r="U45" i="6"/>
  <c r="S29" i="4"/>
  <c r="S30" i="4" s="1"/>
  <c r="S32" i="4" s="1"/>
  <c r="S35" i="4" s="1"/>
  <c r="U46" i="6" s="1"/>
  <c r="H47" i="6"/>
  <c r="S40" i="6"/>
  <c r="G51" i="6"/>
  <c r="G52" i="6" s="1"/>
  <c r="F50" i="6"/>
  <c r="W41" i="6"/>
  <c r="V43" i="6"/>
  <c r="T48" i="6" l="1"/>
  <c r="S36" i="4"/>
  <c r="V45" i="6"/>
  <c r="T29" i="4"/>
  <c r="T30" i="4" s="1"/>
  <c r="T32" i="4" s="1"/>
  <c r="T35" i="4" s="1"/>
  <c r="V46" i="6" s="1"/>
  <c r="I47" i="6"/>
  <c r="G50" i="6"/>
  <c r="X41" i="6"/>
  <c r="Y41" i="6" s="1"/>
  <c r="W43" i="6"/>
  <c r="T40" i="6"/>
  <c r="H51" i="6"/>
  <c r="H52" i="6" s="1"/>
  <c r="U48" i="6" l="1"/>
  <c r="T36" i="4"/>
  <c r="Y43" i="6"/>
  <c r="Z41" i="6"/>
  <c r="W45" i="6"/>
  <c r="U29" i="4"/>
  <c r="U30" i="4" s="1"/>
  <c r="U32" i="4" s="1"/>
  <c r="U35" i="4" s="1"/>
  <c r="W46" i="6" s="1"/>
  <c r="J47" i="6"/>
  <c r="X43" i="6"/>
  <c r="U40" i="6"/>
  <c r="I51" i="6"/>
  <c r="I52" i="6" s="1"/>
  <c r="H50" i="6"/>
  <c r="V48" i="6" l="1"/>
  <c r="U36" i="4"/>
  <c r="Z43" i="6"/>
  <c r="AA41" i="6"/>
  <c r="Y45" i="6"/>
  <c r="W29" i="4"/>
  <c r="W30" i="4" s="1"/>
  <c r="W32" i="4" s="1"/>
  <c r="W35" i="4" s="1"/>
  <c r="Y46" i="6" s="1"/>
  <c r="X45" i="6"/>
  <c r="V29" i="4"/>
  <c r="V30" i="4" s="1"/>
  <c r="V32" i="4" s="1"/>
  <c r="V35" i="4" s="1"/>
  <c r="X46" i="6" s="1"/>
  <c r="K47" i="6"/>
  <c r="L47" i="6" s="1"/>
  <c r="M47" i="6" s="1"/>
  <c r="V40" i="6"/>
  <c r="J51" i="6"/>
  <c r="J52" i="6" s="1"/>
  <c r="I50" i="6"/>
  <c r="W48" i="6" l="1"/>
  <c r="AA43" i="6"/>
  <c r="AB41" i="6"/>
  <c r="V36" i="4"/>
  <c r="W36" i="4" s="1"/>
  <c r="Z45" i="6"/>
  <c r="Y29" i="4"/>
  <c r="Y30" i="4" s="1"/>
  <c r="Y32" i="4" s="1"/>
  <c r="AA45" i="6"/>
  <c r="X29" i="4"/>
  <c r="X30" i="4" s="1"/>
  <c r="X32" i="4" s="1"/>
  <c r="X35" i="4" s="1"/>
  <c r="Z46" i="6" s="1"/>
  <c r="J50" i="6"/>
  <c r="W40" i="6"/>
  <c r="K51" i="6"/>
  <c r="K52" i="6" s="1"/>
  <c r="N47" i="6"/>
  <c r="X48" i="6" l="1"/>
  <c r="AB43" i="6"/>
  <c r="AC41" i="6"/>
  <c r="O47" i="6"/>
  <c r="P47" i="6" s="1"/>
  <c r="X36" i="4"/>
  <c r="Y35" i="4"/>
  <c r="AA46" i="6" s="1"/>
  <c r="X40" i="6"/>
  <c r="L51" i="6"/>
  <c r="L52" i="6" s="1"/>
  <c r="K50" i="6"/>
  <c r="Y40" i="6" l="1"/>
  <c r="Y48" i="6"/>
  <c r="Q47" i="6"/>
  <c r="AC43" i="6"/>
  <c r="AD41" i="6"/>
  <c r="Z29" i="4"/>
  <c r="Z30" i="4" s="1"/>
  <c r="Z32" i="4" s="1"/>
  <c r="AB45" i="6"/>
  <c r="Y36" i="4"/>
  <c r="Z40" i="6"/>
  <c r="N51" i="6"/>
  <c r="N52" i="6" s="1"/>
  <c r="L50" i="6"/>
  <c r="M51" i="6"/>
  <c r="M52" i="6" s="1"/>
  <c r="Z48" i="6" l="1"/>
  <c r="AA48" i="6" s="1"/>
  <c r="R47" i="6"/>
  <c r="Z35" i="4"/>
  <c r="Z36" i="4"/>
  <c r="AB46" i="6" s="1"/>
  <c r="AD43" i="6"/>
  <c r="AE41" i="6"/>
  <c r="AA29" i="4"/>
  <c r="AA30" i="4" s="1"/>
  <c r="AA32" i="4" s="1"/>
  <c r="AA35" i="4" s="1"/>
  <c r="AC45" i="6"/>
  <c r="O51" i="6"/>
  <c r="O52" i="6" s="1"/>
  <c r="AA40" i="6"/>
  <c r="E49" i="6"/>
  <c r="N50" i="6"/>
  <c r="F49" i="6"/>
  <c r="G49" i="6"/>
  <c r="M50" i="6"/>
  <c r="P50" i="6" l="1"/>
  <c r="AB48" i="6"/>
  <c r="S47" i="6"/>
  <c r="AA36" i="4"/>
  <c r="AC46" i="6" s="1"/>
  <c r="P51" i="6"/>
  <c r="P52" i="6" s="1"/>
  <c r="AB40" i="6"/>
  <c r="Q51" i="6" s="1"/>
  <c r="Q52" i="6" s="1"/>
  <c r="AB29" i="4"/>
  <c r="AB30" i="4" s="1"/>
  <c r="AB32" i="4" s="1"/>
  <c r="AB35" i="4" s="1"/>
  <c r="AD45" i="6"/>
  <c r="AF41" i="6"/>
  <c r="AE43" i="6"/>
  <c r="O50" i="6"/>
  <c r="H49" i="6"/>
  <c r="Q50" i="6" l="1"/>
  <c r="AC40" i="6"/>
  <c r="R51" i="6"/>
  <c r="R52" i="6" s="1"/>
  <c r="AC48" i="6"/>
  <c r="R50" i="6" s="1"/>
  <c r="T47" i="6"/>
  <c r="AB36" i="4"/>
  <c r="AD46" i="6" s="1"/>
  <c r="AF43" i="6"/>
  <c r="AG41" i="6"/>
  <c r="AC29" i="4"/>
  <c r="AC30" i="4" s="1"/>
  <c r="AC32" i="4" s="1"/>
  <c r="AC35" i="4" s="1"/>
  <c r="AE45" i="6"/>
  <c r="AD40" i="6" l="1"/>
  <c r="S51" i="6"/>
  <c r="S52" i="6" s="1"/>
  <c r="AD48" i="6"/>
  <c r="U47" i="6"/>
  <c r="J49" i="6" s="1"/>
  <c r="I49" i="6"/>
  <c r="AC36" i="4"/>
  <c r="AE46" i="6" s="1"/>
  <c r="AG43" i="6"/>
  <c r="AH41" i="6"/>
  <c r="AD29" i="4"/>
  <c r="AD30" i="4" s="1"/>
  <c r="AD32" i="4" s="1"/>
  <c r="AD35" i="4" s="1"/>
  <c r="AF45" i="6"/>
  <c r="AE48" i="6" l="1"/>
  <c r="S50" i="6"/>
  <c r="AE40" i="6"/>
  <c r="T51" i="6"/>
  <c r="T52" i="6" s="1"/>
  <c r="V47" i="6"/>
  <c r="AD36" i="4"/>
  <c r="AF46" i="6" s="1"/>
  <c r="AH43" i="6"/>
  <c r="AI41" i="6"/>
  <c r="AE29" i="4"/>
  <c r="AE30" i="4" s="1"/>
  <c r="AE32" i="4" s="1"/>
  <c r="AE35" i="4" s="1"/>
  <c r="AG45" i="6"/>
  <c r="AF48" i="6" l="1"/>
  <c r="U50" i="6"/>
  <c r="AF40" i="6"/>
  <c r="T50" i="6"/>
  <c r="W47" i="6"/>
  <c r="L49" i="6"/>
  <c r="K49" i="6"/>
  <c r="AE36" i="4"/>
  <c r="AG46" i="6" s="1"/>
  <c r="AJ41" i="6"/>
  <c r="AI43" i="6"/>
  <c r="AF29" i="4"/>
  <c r="AF30" i="4" s="1"/>
  <c r="AF32" i="4" s="1"/>
  <c r="AF35" i="4" s="1"/>
  <c r="AH45" i="6"/>
  <c r="AG40" i="6" l="1"/>
  <c r="V51" i="6"/>
  <c r="V52" i="6" s="1"/>
  <c r="U51" i="6"/>
  <c r="U52" i="6" s="1"/>
  <c r="AG48" i="6"/>
  <c r="X47" i="6"/>
  <c r="AF36" i="4"/>
  <c r="AH46" i="6" s="1"/>
  <c r="AG29" i="4"/>
  <c r="AG30" i="4" s="1"/>
  <c r="AG32" i="4" s="1"/>
  <c r="AG35" i="4" s="1"/>
  <c r="AI45" i="6"/>
  <c r="AJ43" i="6"/>
  <c r="AK41" i="6"/>
  <c r="AH48" i="6" l="1"/>
  <c r="W50" i="6"/>
  <c r="V50" i="6"/>
  <c r="AH40" i="6"/>
  <c r="Y47" i="6"/>
  <c r="M49" i="6"/>
  <c r="N49" i="6"/>
  <c r="AG36" i="4"/>
  <c r="AI46" i="6" s="1"/>
  <c r="AL41" i="6"/>
  <c r="AK43" i="6"/>
  <c r="AH29" i="4"/>
  <c r="AH30" i="4" s="1"/>
  <c r="AH32" i="4" s="1"/>
  <c r="AH35" i="4" s="1"/>
  <c r="AJ45" i="6"/>
  <c r="AI40" i="6" l="1"/>
  <c r="X51" i="6"/>
  <c r="X52" i="6" s="1"/>
  <c r="W51" i="6"/>
  <c r="W52" i="6" s="1"/>
  <c r="AI48" i="6"/>
  <c r="Z47" i="6"/>
  <c r="AH36" i="4"/>
  <c r="AJ46" i="6" s="1"/>
  <c r="AI29" i="4"/>
  <c r="AI30" i="4" s="1"/>
  <c r="AI32" i="4" s="1"/>
  <c r="AI35" i="4" s="1"/>
  <c r="AK45" i="6"/>
  <c r="AL43" i="6"/>
  <c r="AM41" i="6"/>
  <c r="AJ48" i="6" l="1"/>
  <c r="X50" i="6"/>
  <c r="AJ40" i="6"/>
  <c r="AA47" i="6"/>
  <c r="O49" i="6"/>
  <c r="AI36" i="4"/>
  <c r="AK46" i="6" s="1"/>
  <c r="AN41" i="6"/>
  <c r="AM43" i="6"/>
  <c r="AJ29" i="4"/>
  <c r="AJ30" i="4" s="1"/>
  <c r="AJ32" i="4" s="1"/>
  <c r="AJ35" i="4" s="1"/>
  <c r="AL45" i="6"/>
  <c r="AK40" i="6" l="1"/>
  <c r="Z51" i="6"/>
  <c r="Z52" i="6" s="1"/>
  <c r="AK48" i="6"/>
  <c r="AL48" i="6" s="1"/>
  <c r="AM48" i="6" s="1"/>
  <c r="Y51" i="6"/>
  <c r="Y52" i="6" s="1"/>
  <c r="Y50" i="6"/>
  <c r="AB47" i="6"/>
  <c r="Q49" i="6" s="1"/>
  <c r="P49" i="6"/>
  <c r="AJ36" i="4"/>
  <c r="AL46" i="6" s="1"/>
  <c r="AK29" i="4"/>
  <c r="AK30" i="4" s="1"/>
  <c r="AK32" i="4" s="1"/>
  <c r="AM45" i="6"/>
  <c r="AO41" i="6"/>
  <c r="AN43" i="6"/>
  <c r="AL40" i="6" l="1"/>
  <c r="Z50" i="6"/>
  <c r="AA50" i="6"/>
  <c r="AC47" i="6"/>
  <c r="R49" i="6" s="1"/>
  <c r="AB50" i="6"/>
  <c r="AK36" i="4"/>
  <c r="AM46" i="6" s="1"/>
  <c r="AL29" i="4"/>
  <c r="AL30" i="4" s="1"/>
  <c r="AL32" i="4" s="1"/>
  <c r="AL35" i="4" s="1"/>
  <c r="AN46" i="6" s="1"/>
  <c r="AN45" i="6"/>
  <c r="AN48" i="6"/>
  <c r="AO43" i="6"/>
  <c r="AP41" i="6"/>
  <c r="AM40" i="6" l="1"/>
  <c r="AB51" i="6"/>
  <c r="AB52" i="6" s="1"/>
  <c r="AA51" i="6"/>
  <c r="AA52" i="6" s="1"/>
  <c r="AC50" i="6"/>
  <c r="AL36" i="4"/>
  <c r="AD47" i="6"/>
  <c r="S49" i="6" s="1"/>
  <c r="AM29" i="4"/>
  <c r="AM30" i="4" s="1"/>
  <c r="AM32" i="4" s="1"/>
  <c r="AM35" i="4" s="1"/>
  <c r="AO46" i="6" s="1"/>
  <c r="AO45" i="6"/>
  <c r="AO48" i="6"/>
  <c r="AP43" i="6"/>
  <c r="AQ41" i="6"/>
  <c r="AM36" i="4" l="1"/>
  <c r="AN40" i="6"/>
  <c r="AE47" i="6"/>
  <c r="T49" i="6"/>
  <c r="AP48" i="6"/>
  <c r="AD50" i="6"/>
  <c r="AR41" i="6"/>
  <c r="AQ43" i="6"/>
  <c r="AN29" i="4"/>
  <c r="AN30" i="4" s="1"/>
  <c r="AN32" i="4" s="1"/>
  <c r="AN35" i="4" s="1"/>
  <c r="AP46" i="6" s="1"/>
  <c r="AP45" i="6"/>
  <c r="AO40" i="6" l="1"/>
  <c r="AC51" i="6"/>
  <c r="AC52" i="6" s="1"/>
  <c r="AQ48" i="6"/>
  <c r="AF47" i="6"/>
  <c r="AE50" i="6"/>
  <c r="AR43" i="6"/>
  <c r="AS41" i="6"/>
  <c r="AO29" i="4"/>
  <c r="AO30" i="4" s="1"/>
  <c r="AO32" i="4" s="1"/>
  <c r="AO35" i="4" s="1"/>
  <c r="AQ46" i="6" s="1"/>
  <c r="AQ45" i="6"/>
  <c r="AN36" i="4"/>
  <c r="AD51" i="6" l="1"/>
  <c r="AD52" i="6" s="1"/>
  <c r="AF50" i="6"/>
  <c r="AR48" i="6"/>
  <c r="AP40" i="6"/>
  <c r="AG47" i="6"/>
  <c r="V49" i="6" s="1"/>
  <c r="U49" i="6"/>
  <c r="AO36" i="4"/>
  <c r="AT41" i="6"/>
  <c r="AS43" i="6"/>
  <c r="AP29" i="4"/>
  <c r="AP30" i="4" s="1"/>
  <c r="AP32" i="4" s="1"/>
  <c r="AP35" i="4" s="1"/>
  <c r="AR46" i="6" s="1"/>
  <c r="AR45" i="6"/>
  <c r="AG50" i="6" l="1"/>
  <c r="AS48" i="6"/>
  <c r="AQ40" i="6"/>
  <c r="AF51" i="6"/>
  <c r="AF52" i="6" s="1"/>
  <c r="AE51" i="6"/>
  <c r="AE52" i="6" s="1"/>
  <c r="AH47" i="6"/>
  <c r="W49" i="6" s="1"/>
  <c r="AP36" i="4"/>
  <c r="AT43" i="6"/>
  <c r="AU41" i="6"/>
  <c r="AQ29" i="4"/>
  <c r="AQ30" i="4" s="1"/>
  <c r="AQ32" i="4" s="1"/>
  <c r="AQ35" i="4" s="1"/>
  <c r="AS46" i="6" s="1"/>
  <c r="AS45" i="6"/>
  <c r="AH50" i="6" l="1"/>
  <c r="AR40" i="6"/>
  <c r="AI47" i="6"/>
  <c r="AQ36" i="4"/>
  <c r="AV41" i="6"/>
  <c r="AU43" i="6"/>
  <c r="AR29" i="4"/>
  <c r="AR30" i="4" s="1"/>
  <c r="AR32" i="4" s="1"/>
  <c r="AR35" i="4" s="1"/>
  <c r="AT46" i="6" s="1"/>
  <c r="AT45" i="6"/>
  <c r="AT48" i="6"/>
  <c r="AR36" i="4" l="1"/>
  <c r="AS40" i="6"/>
  <c r="AG51" i="6"/>
  <c r="AG52" i="6" s="1"/>
  <c r="AJ47" i="6"/>
  <c r="Y49" i="6" s="1"/>
  <c r="AI50" i="6"/>
  <c r="X49" i="6"/>
  <c r="AS29" i="4"/>
  <c r="AS30" i="4" s="1"/>
  <c r="AS32" i="4" s="1"/>
  <c r="AS35" i="4" s="1"/>
  <c r="AU46" i="6" s="1"/>
  <c r="AU45" i="6"/>
  <c r="AU48" i="6"/>
  <c r="AV43" i="6"/>
  <c r="AW41" i="6"/>
  <c r="AH51" i="6" l="1"/>
  <c r="AH52" i="6" s="1"/>
  <c r="AS36" i="4"/>
  <c r="AT40" i="6"/>
  <c r="AK47" i="6"/>
  <c r="Z49" i="6" s="1"/>
  <c r="AJ50" i="6"/>
  <c r="AV48" i="6"/>
  <c r="AW43" i="6"/>
  <c r="AX41" i="6"/>
  <c r="AT29" i="4"/>
  <c r="AT30" i="4" s="1"/>
  <c r="AT32" i="4" s="1"/>
  <c r="AT35" i="4" s="1"/>
  <c r="AV46" i="6" s="1"/>
  <c r="AV45" i="6"/>
  <c r="AI51" i="6" l="1"/>
  <c r="AI52" i="6" s="1"/>
  <c r="AT36" i="4"/>
  <c r="AU40" i="6"/>
  <c r="AL47" i="6"/>
  <c r="AA49" i="6" s="1"/>
  <c r="AK50" i="6"/>
  <c r="AU29" i="4"/>
  <c r="AU30" i="4" s="1"/>
  <c r="AU32" i="4" s="1"/>
  <c r="AU35" i="4" s="1"/>
  <c r="AW46" i="6" s="1"/>
  <c r="AW45" i="6"/>
  <c r="AW48" i="6"/>
  <c r="AX43" i="6"/>
  <c r="AY41" i="6"/>
  <c r="AY43" i="6" s="1"/>
  <c r="AJ51" i="6" l="1"/>
  <c r="AJ52" i="6" s="1"/>
  <c r="AV40" i="6"/>
  <c r="AM47" i="6"/>
  <c r="AU36" i="4"/>
  <c r="AL50" i="6"/>
  <c r="AY45" i="6"/>
  <c r="AW29" i="4"/>
  <c r="AW30" i="4" s="1"/>
  <c r="AW32" i="4" s="1"/>
  <c r="AW35" i="4" s="1"/>
  <c r="AY46" i="6" s="1"/>
  <c r="AX48" i="6"/>
  <c r="AV29" i="4"/>
  <c r="AV30" i="4" s="1"/>
  <c r="AV32" i="4" s="1"/>
  <c r="AV35" i="4" s="1"/>
  <c r="AX46" i="6" s="1"/>
  <c r="AX45" i="6"/>
  <c r="AK51" i="6" l="1"/>
  <c r="AK52" i="6" s="1"/>
  <c r="AM50" i="6"/>
  <c r="AW40" i="6"/>
  <c r="AN47" i="6"/>
  <c r="AY48" i="6"/>
  <c r="AY50" i="6" s="1"/>
  <c r="AB49" i="6"/>
  <c r="AV36" i="4"/>
  <c r="AW36" i="4" s="1"/>
  <c r="AL51" i="6" l="1"/>
  <c r="AL52" i="6" s="1"/>
  <c r="AN50" i="6"/>
  <c r="AO50" i="6"/>
  <c r="AP50" i="6"/>
  <c r="AQ50" i="6"/>
  <c r="AS50" i="6"/>
  <c r="AT50" i="6"/>
  <c r="AR50" i="6"/>
  <c r="AU50" i="6"/>
  <c r="AW50" i="6"/>
  <c r="AX50" i="6"/>
  <c r="AC49" i="6"/>
  <c r="AV50" i="6"/>
  <c r="AX40" i="6"/>
  <c r="AO47" i="6"/>
  <c r="AD49" i="6" l="1"/>
  <c r="AM51" i="6"/>
  <c r="AM52" i="6" s="1"/>
  <c r="AY40" i="6"/>
  <c r="AX51" i="6" s="1"/>
  <c r="AX52" i="6" s="1"/>
  <c r="AP47" i="6"/>
  <c r="AU51" i="6" l="1"/>
  <c r="AU52" i="6" s="1"/>
  <c r="AV51" i="6"/>
  <c r="AV52" i="6" s="1"/>
  <c r="AY51" i="6"/>
  <c r="AY52" i="6" s="1"/>
  <c r="AN51" i="6"/>
  <c r="AN52" i="6" s="1"/>
  <c r="AO51" i="6"/>
  <c r="AO52" i="6" s="1"/>
  <c r="AQ51" i="6"/>
  <c r="AQ52" i="6" s="1"/>
  <c r="AP51" i="6"/>
  <c r="AP52" i="6" s="1"/>
  <c r="AS51" i="6"/>
  <c r="AS52" i="6" s="1"/>
  <c r="AR51" i="6"/>
  <c r="AR52" i="6" s="1"/>
  <c r="AT51" i="6"/>
  <c r="AT52" i="6" s="1"/>
  <c r="AW51" i="6"/>
  <c r="AW52" i="6" s="1"/>
  <c r="AE49" i="6"/>
  <c r="AQ47" i="6"/>
  <c r="AF49" i="6" l="1"/>
  <c r="AR47" i="6"/>
  <c r="AG49" i="6"/>
  <c r="AS47" i="6" l="1"/>
  <c r="AH49" i="6" l="1"/>
  <c r="AT47" i="6"/>
  <c r="AI49" i="6"/>
  <c r="AU47" i="6" l="1"/>
  <c r="AJ49" i="6"/>
  <c r="AV47" i="6" l="1"/>
  <c r="AK49" i="6"/>
  <c r="AW47" i="6" l="1"/>
  <c r="AL49" i="6" l="1"/>
  <c r="AX47" i="6"/>
  <c r="AM49" i="6"/>
  <c r="AY47" i="6" l="1"/>
  <c r="AW49" i="6" s="1"/>
  <c r="AN49" i="6"/>
  <c r="AO49" i="6" l="1"/>
  <c r="AP49" i="6"/>
  <c r="AQ49" i="6"/>
  <c r="AR49" i="6"/>
  <c r="AV49" i="6"/>
  <c r="AS49" i="6"/>
  <c r="AU49" i="6"/>
  <c r="AT49" i="6"/>
  <c r="AX49" i="6"/>
  <c r="AY49" i="6"/>
  <c r="D38" i="18" l="1"/>
  <c r="C38" i="18"/>
  <c r="G21" i="18" l="1"/>
  <c r="I21" i="18" s="1"/>
  <c r="G20" i="18"/>
  <c r="I20" i="18" s="1"/>
  <c r="G19" i="18"/>
  <c r="I19" i="18" s="1"/>
  <c r="G18" i="18"/>
  <c r="I18" i="18" s="1"/>
  <c r="G17" i="18"/>
  <c r="I17" i="18" s="1"/>
  <c r="G16" i="18"/>
  <c r="I16" i="18" s="1"/>
  <c r="G15" i="18"/>
  <c r="I15" i="18" s="1"/>
  <c r="G23" i="18"/>
  <c r="I23" i="18" s="1"/>
  <c r="G22" i="18"/>
  <c r="I22" i="18" s="1"/>
  <c r="G14" i="18"/>
  <c r="I14" i="18" s="1"/>
  <c r="G13" i="18"/>
  <c r="I13" i="18" s="1"/>
  <c r="G12" i="18"/>
  <c r="G26" i="18" l="1"/>
  <c r="I12" i="18"/>
  <c r="I26" i="18" s="1"/>
  <c r="I28" i="18" s="1"/>
</calcChain>
</file>

<file path=xl/sharedStrings.xml><?xml version="1.0" encoding="utf-8"?>
<sst xmlns="http://schemas.openxmlformats.org/spreadsheetml/2006/main" count="381" uniqueCount="222">
  <si>
    <t>Project</t>
  </si>
  <si>
    <t>Grand Total</t>
  </si>
  <si>
    <t>Amounts Closed</t>
  </si>
  <si>
    <t>Costs Incurred</t>
  </si>
  <si>
    <t>Total</t>
  </si>
  <si>
    <t>RATES</t>
  </si>
  <si>
    <t>100% Bonus Deferred Tax Rate</t>
  </si>
  <si>
    <t>50% Bonus Deferred Tax Rate (15 yr)</t>
  </si>
  <si>
    <t>50% Bouns Deferred Tax Rate (20 yr)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</si>
  <si>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</si>
  <si>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</si>
  <si>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</si>
  <si>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</si>
  <si>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</si>
  <si>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</si>
  <si>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</si>
  <si>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</si>
  <si>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</si>
  <si>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</si>
  <si>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Yr11</t>
  </si>
  <si>
    <t>Yr12</t>
  </si>
  <si>
    <t>Yr13</t>
  </si>
  <si>
    <t>Yr14</t>
  </si>
  <si>
    <t>Yr15</t>
  </si>
  <si>
    <t>Yr16</t>
  </si>
  <si>
    <t>Yr17</t>
  </si>
  <si>
    <t>Yr18</t>
  </si>
  <si>
    <t>Yr19</t>
  </si>
  <si>
    <t>Yr20</t>
  </si>
  <si>
    <t>Yr21</t>
  </si>
  <si>
    <t>Tax Depreciation Calculations</t>
  </si>
  <si>
    <t>Description</t>
  </si>
  <si>
    <t>Total Net Investment (101)</t>
  </si>
  <si>
    <t>Cumulative Plant Balances</t>
  </si>
  <si>
    <t>Book Depreciation Rate per Month</t>
  </si>
  <si>
    <t>Book Depreciation</t>
  </si>
  <si>
    <t>Accumulated Depreciation</t>
  </si>
  <si>
    <t>Temporary Difference (Book/Tax Depr)</t>
  </si>
  <si>
    <t>ADIT</t>
  </si>
  <si>
    <t>Calculation of Revenue Requirement</t>
  </si>
  <si>
    <t>Cost of Service Allocation</t>
  </si>
  <si>
    <t>A</t>
  </si>
  <si>
    <t>B</t>
  </si>
  <si>
    <t>C</t>
  </si>
  <si>
    <t>GS</t>
  </si>
  <si>
    <t>Totals</t>
  </si>
  <si>
    <t xml:space="preserve">D </t>
  </si>
  <si>
    <t>E</t>
  </si>
  <si>
    <t>F</t>
  </si>
  <si>
    <t>G</t>
  </si>
  <si>
    <t>H</t>
  </si>
  <si>
    <t>I</t>
  </si>
  <si>
    <t>J</t>
  </si>
  <si>
    <t>K</t>
  </si>
  <si>
    <t>Utah GS</t>
  </si>
  <si>
    <t>Current Rates</t>
  </si>
  <si>
    <t>(I - J)</t>
  </si>
  <si>
    <t>Rate</t>
  </si>
  <si>
    <t>Winter</t>
  </si>
  <si>
    <t>Summer</t>
  </si>
  <si>
    <t>EFFECT ON GS TYPICAL CUSTOMER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</si>
  <si>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</si>
  <si>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</si>
  <si>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</si>
  <si>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</si>
  <si>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</si>
  <si>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</si>
  <si>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</si>
  <si>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</si>
  <si>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</si>
  <si>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</si>
  <si>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</si>
  <si>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</si>
  <si>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</si>
  <si>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</si>
  <si>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</si>
  <si>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</si>
  <si>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</si>
  <si>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</si>
  <si>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</si>
  <si>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</si>
  <si>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</si>
  <si>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</si>
  <si>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</si>
  <si>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</si>
  <si>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</si>
  <si>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</si>
  <si>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</si>
  <si>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</si>
  <si>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</si>
  <si>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</si>
  <si>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</si>
  <si>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</si>
  <si>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</si>
  <si>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</si>
  <si>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</si>
  <si>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Tax Depreciation</t>
  </si>
  <si>
    <t>DIT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</si>
  <si>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</si>
  <si>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</si>
  <si>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</si>
  <si>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</si>
  <si>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</si>
  <si>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</si>
  <si>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</si>
  <si>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</si>
  <si>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</si>
  <si>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</si>
  <si>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</si>
  <si>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1/ ADIT is calculated using a 13 month average covering the test period.</t>
  </si>
  <si>
    <t>Temporary Difference</t>
  </si>
  <si>
    <t>Tax Rate</t>
  </si>
  <si>
    <t>Normal Deferred Tax Rate (20yr)</t>
  </si>
  <si>
    <t>Removal Cost</t>
  </si>
  <si>
    <t>Cumulative Plant Balances (Less $84 Mil)</t>
  </si>
  <si>
    <t>Removal Cost (Increases Tax DPR)</t>
  </si>
  <si>
    <t>Tracker</t>
  </si>
  <si>
    <t>NO IHP Belt Lines Retirement</t>
  </si>
  <si>
    <t>Provo IHP Belt Lines Retirement</t>
  </si>
  <si>
    <t xml:space="preserve">Base DNG Rates </t>
  </si>
  <si>
    <t>FL19- REPL HP PIPE, WEBER Co</t>
  </si>
  <si>
    <t>FL12- REPL HP NT/3300 S, SLC</t>
  </si>
  <si>
    <t>FL17- REPL HP PIPE, LAYTON</t>
  </si>
  <si>
    <t>FL21-REPL HP PIPE, SLC</t>
  </si>
  <si>
    <t>FL25- REPL HP PIPE, LEHI</t>
  </si>
  <si>
    <t>FL14 REPL HP PIPE, TOOELE</t>
  </si>
  <si>
    <t>FL50-REPL HP PIPE, HENEFER</t>
  </si>
  <si>
    <t>FL23- REPL HP PIPE, LOGAN</t>
  </si>
  <si>
    <t>FL24-REPL HP PIPE, PL GROVE</t>
  </si>
  <si>
    <t>FL41- REPL HP, BUTTERFIELD CN</t>
  </si>
  <si>
    <t>FL24-REPL BV &amp; PIPE, PL GROVE</t>
  </si>
  <si>
    <t>FL35-REPL 100' 16", HERRIMAN</t>
  </si>
  <si>
    <t>FL16-REPL HP PIPE, HEBER</t>
  </si>
  <si>
    <t>FL35- REPL FL 13400 S, SLCo</t>
  </si>
  <si>
    <t>FL22-REPL HP PIPE, OGDEN</t>
  </si>
  <si>
    <t>FL110-REPL HP PIPE, ROOSEVELT</t>
  </si>
  <si>
    <t>FL21-REPL HP PIPE, NO SALT LAK</t>
  </si>
  <si>
    <t>FL64-REPL 10" HP PIPE, MANTI</t>
  </si>
  <si>
    <t>FL14-REPL HP PIPE, SLCo</t>
  </si>
  <si>
    <t>FL42-REPL PIPE @ FL26, OREM</t>
  </si>
  <si>
    <t>FL26-REPL PIPE @ FL42, OREM</t>
  </si>
  <si>
    <t>FL66-REPL 8" HP,CIRCLEVILLE</t>
  </si>
  <si>
    <t>FL21- REPL FL I15/SR193 LAYTON</t>
  </si>
  <si>
    <t>FL8-REPL 12" FL, MIDVALE</t>
  </si>
  <si>
    <t>FL20-REPL FL, SOUTH WEBER</t>
  </si>
  <si>
    <t>FL36-REPL FL, WEST JORDAN</t>
  </si>
  <si>
    <t>FL38-REPL 8" HP, ERDA</t>
  </si>
  <si>
    <t>FL36-REPL VLV &amp; PIPE, HERRIMAN</t>
  </si>
  <si>
    <t>FL48-REPL 10" HP, TOOELE</t>
  </si>
  <si>
    <t>Closed 0% pd, incurred any pd</t>
  </si>
  <si>
    <t>Monthly Deferred taxes</t>
  </si>
  <si>
    <t>Prorated Deferred Taxes</t>
  </si>
  <si>
    <t>Prorated ADIT</t>
  </si>
  <si>
    <t>13 Month Avg (ADIT) 1/</t>
  </si>
  <si>
    <t>13 Month Avg (Accum Depr)</t>
  </si>
  <si>
    <t>13 Month Avg (Plant Additions)</t>
  </si>
  <si>
    <t>13 Month Avg (Net Plant)</t>
  </si>
  <si>
    <t>TOTAL 2019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</si>
  <si>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</si>
  <si>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</si>
  <si>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</si>
  <si>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</si>
  <si>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</si>
  <si>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</si>
  <si>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</si>
  <si>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</si>
  <si>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</si>
  <si>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</si>
  <si>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80758</t>
  </si>
  <si>
    <t>AK</t>
  </si>
  <si>
    <t>AL</t>
  </si>
  <si>
    <t>TOTAL 2020</t>
  </si>
  <si>
    <t>AM</t>
  </si>
  <si>
    <t>Days of Month</t>
  </si>
  <si>
    <t>Proration %</t>
  </si>
  <si>
    <t>TOTAL 2021</t>
  </si>
  <si>
    <t>TOTAL 2022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</si>
  <si>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</si>
  <si>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</si>
  <si>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</si>
  <si>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</si>
  <si>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</si>
  <si>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</si>
  <si>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</si>
  <si>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</si>
  <si>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</si>
  <si>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</si>
  <si>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</si>
  <si>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</si>
  <si>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</si>
  <si>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</si>
  <si>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</si>
  <si>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</si>
  <si>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</si>
  <si>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</si>
  <si>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</si>
  <si>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</si>
  <si>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</si>
  <si>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</si>
  <si>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</si>
  <si>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</si>
  <si>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2021</t>
  </si>
  <si>
    <t>Rate Calculation</t>
  </si>
  <si>
    <t>Rural</t>
  </si>
  <si>
    <t>70 DTHS -  ANNUAL CONSUMPTION</t>
  </si>
  <si>
    <t>Genola Mains</t>
  </si>
  <si>
    <t>Genola Services</t>
  </si>
  <si>
    <t>Mains</t>
  </si>
  <si>
    <t>Service Lines</t>
  </si>
  <si>
    <t>Eureka in Tracker before rate case</t>
  </si>
  <si>
    <t>Eureka Remaining after tracker</t>
  </si>
  <si>
    <t>Main</t>
  </si>
  <si>
    <t>Service</t>
  </si>
  <si>
    <t>Goshen</t>
  </si>
  <si>
    <t>Budget</t>
  </si>
  <si>
    <t>New Est</t>
  </si>
  <si>
    <t>Included in Rate Case</t>
  </si>
  <si>
    <t>remaining to be collected in rates</t>
  </si>
  <si>
    <t>Prior Mains</t>
  </si>
  <si>
    <t>Prior Services</t>
  </si>
  <si>
    <t>Green River Additional</t>
  </si>
  <si>
    <t>Green River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</si>
</sst>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0.0000%"/>
    <numFmt numFmtId="167" formatCode="_(&quot;$&quot;* #,##0_);_(&quot;$&quot;* \(#,##0\);_(&quot;$&quot;* &quot;-&quot;??_);_(@_)"/>
    <numFmt numFmtId="168" formatCode="#,##0.00000_);\(#,##0.00000\)"/>
    <numFmt numFmtId="169" formatCode="0.0000000_)"/>
    <numFmt numFmtId="170" formatCode="#,##0.00000"/>
    <numFmt numFmtId="171" formatCode="&quot;$&quot;#,##0.00000_);\(&quot;$&quot;#,##0.00000\)"/>
    <numFmt numFmtId="172" formatCode="#,##0.0"/>
    <numFmt numFmtId="173" formatCode="#,##0.0_);\(#,##0.0\)"/>
    <numFmt numFmtId="174" formatCode="0.00_);\(0.00\)"/>
    <numFmt numFmtId="175" formatCode="[$-409]d\-mmm\-yy;@"/>
    <numFmt numFmtId="176" formatCode="0.00000"/>
    <numFmt numFmtId="177" formatCode="_(* #,##0.00000_);_(* \(#,##0.00000\);_(* &quot;-&quot;??_);_(@_)"/>
    <numFmt numFmtId="178" formatCode="#,##0.0000_);\(#,##0.0000\)"/>
    <numFmt numFmtId="179" formatCode="_(* #,##0.0000_);_(* \(#,##0.0000\);_(* &quot;-&quot;??_);_(@_)"/>
    <numFmt numFmtId="180" formatCode="_(* #,##0.000_);_(* \(#,##0.000\);_(* &quot;-&quot;??_);_(@_)"/>
  </numFmts>
  <fonts count="25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LinePrinter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0"/>
      <name val="MS Sans Serif"/>
      <family val="2"/>
    </font>
    <font>
      <sz val="12"/>
      <name val="Arial"/>
      <family val="2"/>
    </font>
    <font>
      <sz val="12"/>
      <name val="MS Sans Serif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3">
    <xf numFmtId="164" fontId="0" fillId="0" borderId="0"/>
    <xf numFmtId="164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64" fontId="4" fillId="0" borderId="1">
      <alignment horizontal="center"/>
    </xf>
    <xf numFmtId="3" fontId="5" fillId="0" borderId="0" applyFont="0" applyFill="0" applyBorder="0" applyAlignment="0" applyProtection="0"/>
    <xf numFmtId="164" fontId="5" fillId="2" borderId="0" applyNumberFormat="0" applyFon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Protection="0"/>
    <xf numFmtId="0" fontId="8" fillId="0" borderId="0"/>
    <xf numFmtId="9" fontId="8" fillId="0" borderId="0" applyFont="0" applyFill="0" applyBorder="0" applyAlignment="0" applyProtection="0"/>
    <xf numFmtId="0" fontId="15" fillId="0" borderId="0"/>
    <xf numFmtId="0" fontId="17" fillId="0" borderId="0"/>
    <xf numFmtId="43" fontId="8" fillId="0" borderId="0" applyFont="0" applyFill="0" applyBorder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Protection="0"/>
    <xf numFmtId="43" fontId="8" fillId="0" borderId="0" applyFont="0" applyFill="0" applyBorder="0" applyProtection="0"/>
    <xf numFmtId="44" fontId="3" fillId="0" borderId="0" applyFont="0" applyFill="0" applyBorder="0" applyAlignment="0" applyProtection="0"/>
    <xf numFmtId="0" fontId="1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</cellStyleXfs>
  <cellXfs count="208">
    <xf numFmtId="164" fontId="0" fillId="0" borderId="0" xfId="0"/>
    <xf numFmtId="164" fontId="6" fillId="0" borderId="0" xfId="0" applyFont="1"/>
    <xf numFmtId="164" fontId="7" fillId="0" borderId="0" xfId="0" applyFont="1"/>
    <xf numFmtId="43" fontId="0" fillId="0" borderId="0" xfId="7" applyFont="1" applyFill="1"/>
    <xf numFmtId="43" fontId="0" fillId="0" borderId="0" xfId="7" applyFont="1"/>
    <xf numFmtId="1" fontId="0" fillId="0" borderId="0" xfId="0" applyNumberFormat="1"/>
    <xf numFmtId="165" fontId="0" fillId="0" borderId="0" xfId="7" applyNumberFormat="1" applyFont="1"/>
    <xf numFmtId="166" fontId="0" fillId="0" borderId="0" xfId="8" applyNumberFormat="1" applyFont="1"/>
    <xf numFmtId="43" fontId="7" fillId="0" borderId="2" xfId="7" applyFont="1" applyBorder="1"/>
    <xf numFmtId="164" fontId="0" fillId="0" borderId="0" xfId="7" applyNumberFormat="1" applyFont="1" applyAlignment="1">
      <alignment horizontal="center"/>
    </xf>
    <xf numFmtId="165" fontId="0" fillId="0" borderId="3" xfId="7" applyNumberFormat="1" applyFont="1" applyBorder="1"/>
    <xf numFmtId="0" fontId="0" fillId="0" borderId="0" xfId="0" applyNumberFormat="1"/>
    <xf numFmtId="0" fontId="8" fillId="0" borderId="0" xfId="9" applyAlignment="1">
      <alignment horizontal="center"/>
    </xf>
    <xf numFmtId="0" fontId="8" fillId="0" borderId="0" xfId="14" applyFont="1"/>
    <xf numFmtId="0" fontId="8" fillId="0" borderId="0" xfId="14" applyFont="1" applyAlignment="1">
      <alignment horizontal="center"/>
    </xf>
    <xf numFmtId="0" fontId="8" fillId="0" borderId="0" xfId="14" quotePrefix="1" applyFont="1" applyAlignment="1">
      <alignment horizontal="right"/>
    </xf>
    <xf numFmtId="0" fontId="10" fillId="0" borderId="0" xfId="14" applyFont="1"/>
    <xf numFmtId="0" fontId="8" fillId="0" borderId="0" xfId="14" applyFont="1" applyAlignment="1">
      <alignment vertical="center"/>
    </xf>
    <xf numFmtId="0" fontId="10" fillId="0" borderId="0" xfId="14" quotePrefix="1" applyFont="1" applyAlignment="1">
      <alignment horizontal="right" vertical="center"/>
    </xf>
    <xf numFmtId="0" fontId="10" fillId="0" borderId="0" xfId="14" applyFont="1" applyAlignment="1">
      <alignment vertical="center"/>
    </xf>
    <xf numFmtId="0" fontId="8" fillId="0" borderId="0" xfId="14" applyFont="1" applyAlignment="1">
      <alignment vertical="top"/>
    </xf>
    <xf numFmtId="0" fontId="10" fillId="0" borderId="1" xfId="14" quotePrefix="1" applyFont="1" applyBorder="1" applyAlignment="1">
      <alignment horizontal="right" vertical="top"/>
    </xf>
    <xf numFmtId="0" fontId="10" fillId="0" borderId="1" xfId="14" applyFont="1" applyBorder="1" applyAlignment="1">
      <alignment horizontal="right" vertical="top"/>
    </xf>
    <xf numFmtId="172" fontId="12" fillId="0" borderId="0" xfId="9" applyNumberFormat="1" applyFont="1" applyAlignment="1">
      <alignment horizontal="right"/>
    </xf>
    <xf numFmtId="7" fontId="8" fillId="0" borderId="0" xfId="14" applyNumberFormat="1" applyFont="1" applyAlignment="1">
      <alignment horizontal="right"/>
    </xf>
    <xf numFmtId="39" fontId="8" fillId="0" borderId="0" xfId="14" applyNumberFormat="1" applyFont="1" applyAlignment="1">
      <alignment horizontal="right"/>
    </xf>
    <xf numFmtId="173" fontId="8" fillId="0" borderId="5" xfId="14" applyNumberFormat="1" applyFont="1" applyBorder="1" applyAlignment="1">
      <alignment horizontal="center"/>
    </xf>
    <xf numFmtId="7" fontId="8" fillId="0" borderId="5" xfId="14" applyNumberFormat="1" applyFont="1" applyBorder="1" applyAlignment="1">
      <alignment horizontal="center"/>
    </xf>
    <xf numFmtId="39" fontId="8" fillId="0" borderId="5" xfId="14" applyNumberFormat="1" applyFont="1" applyBorder="1" applyAlignment="1">
      <alignment horizontal="center"/>
    </xf>
    <xf numFmtId="39" fontId="8" fillId="0" borderId="0" xfId="14" applyNumberFormat="1" applyFont="1" applyAlignment="1">
      <alignment horizontal="center"/>
    </xf>
    <xf numFmtId="173" fontId="8" fillId="0" borderId="0" xfId="14" applyNumberFormat="1" applyFont="1" applyAlignment="1">
      <alignment horizontal="center"/>
    </xf>
    <xf numFmtId="7" fontId="8" fillId="0" borderId="0" xfId="14" applyNumberFormat="1" applyFont="1" applyAlignment="1">
      <alignment horizontal="center"/>
    </xf>
    <xf numFmtId="173" fontId="8" fillId="0" borderId="0" xfId="14" applyNumberFormat="1" applyFont="1" applyAlignment="1">
      <alignment horizontal="right"/>
    </xf>
    <xf numFmtId="7" fontId="8" fillId="0" borderId="0" xfId="14" applyNumberFormat="1" applyFont="1"/>
    <xf numFmtId="0" fontId="8" fillId="0" borderId="0" xfId="14" applyFont="1" applyAlignment="1">
      <alignment horizontal="right"/>
    </xf>
    <xf numFmtId="174" fontId="8" fillId="0" borderId="0" xfId="13" applyNumberFormat="1" applyFont="1" applyFill="1" applyAlignment="1" applyProtection="1">
      <alignment horizontal="right"/>
    </xf>
    <xf numFmtId="0" fontId="8" fillId="0" borderId="0" xfId="14" quotePrefix="1" applyFont="1" applyAlignment="1">
      <alignment horizontal="left"/>
    </xf>
    <xf numFmtId="175" fontId="8" fillId="0" borderId="0" xfId="9" applyNumberFormat="1"/>
    <xf numFmtId="0" fontId="8" fillId="0" borderId="0" xfId="9"/>
    <xf numFmtId="0" fontId="8" fillId="0" borderId="1" xfId="9" applyBorder="1"/>
    <xf numFmtId="0" fontId="8" fillId="0" borderId="1" xfId="9" quotePrefix="1" applyBorder="1" applyAlignment="1">
      <alignment horizontal="center"/>
    </xf>
    <xf numFmtId="2" fontId="8" fillId="0" borderId="0" xfId="9" applyNumberFormat="1"/>
    <xf numFmtId="176" fontId="8" fillId="0" borderId="0" xfId="9" applyNumberFormat="1"/>
    <xf numFmtId="0" fontId="8" fillId="0" borderId="0" xfId="9" quotePrefix="1" applyAlignment="1">
      <alignment horizontal="center"/>
    </xf>
    <xf numFmtId="14" fontId="16" fillId="0" borderId="0" xfId="14" quotePrefix="1" applyNumberFormat="1" applyFont="1" applyAlignment="1">
      <alignment horizontal="center" vertical="top"/>
    </xf>
    <xf numFmtId="164" fontId="5" fillId="0" borderId="0" xfId="0" applyFont="1"/>
    <xf numFmtId="165" fontId="0" fillId="0" borderId="0" xfId="7" applyNumberFormat="1" applyFont="1" applyFill="1"/>
    <xf numFmtId="164" fontId="0" fillId="3" borderId="0" xfId="0" applyFill="1"/>
    <xf numFmtId="1" fontId="5" fillId="0" borderId="0" xfId="0" applyNumberFormat="1" applyFont="1"/>
    <xf numFmtId="164" fontId="4" fillId="0" borderId="0" xfId="0" applyFont="1"/>
    <xf numFmtId="43" fontId="5" fillId="0" borderId="0" xfId="7" applyFont="1" applyAlignment="1">
      <alignment horizontal="center"/>
    </xf>
    <xf numFmtId="43" fontId="5" fillId="0" borderId="0" xfId="7" applyFont="1"/>
    <xf numFmtId="10" fontId="0" fillId="0" borderId="0" xfId="8" applyNumberFormat="1" applyFont="1"/>
    <xf numFmtId="164" fontId="22" fillId="0" borderId="0" xfId="0" applyFont="1"/>
    <xf numFmtId="38" fontId="0" fillId="0" borderId="0" xfId="0" applyNumberFormat="1"/>
    <xf numFmtId="37" fontId="0" fillId="0" borderId="0" xfId="0" applyNumberFormat="1"/>
    <xf numFmtId="37" fontId="0" fillId="0" borderId="0" xfId="7" applyNumberFormat="1" applyFont="1"/>
    <xf numFmtId="178" fontId="0" fillId="0" borderId="0" xfId="8" applyNumberFormat="1" applyFont="1"/>
    <xf numFmtId="164" fontId="0" fillId="0" borderId="0" xfId="0" quotePrefix="1"/>
    <xf numFmtId="164" fontId="0" fillId="0" borderId="0" xfId="0" quotePrefix="1" applyAlignment="1">
      <alignment horizontal="left" indent="1"/>
    </xf>
    <xf numFmtId="164" fontId="5" fillId="0" borderId="0" xfId="0" quotePrefix="1" applyFont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43" fontId="0" fillId="4" borderId="0" xfId="7" applyFont="1" applyFill="1"/>
    <xf numFmtId="43" fontId="0" fillId="0" borderId="4" xfId="7" applyFont="1" applyFill="1" applyBorder="1"/>
    <xf numFmtId="10" fontId="0" fillId="0" borderId="0" xfId="0" applyNumberFormat="1"/>
    <xf numFmtId="10" fontId="0" fillId="0" borderId="0" xfId="7" applyNumberFormat="1" applyFont="1"/>
    <xf numFmtId="43" fontId="5" fillId="4" borderId="0" xfId="7" applyFont="1" applyFill="1"/>
    <xf numFmtId="179" fontId="0" fillId="4" borderId="0" xfId="7" applyNumberFormat="1" applyFont="1" applyFill="1" applyBorder="1"/>
    <xf numFmtId="164" fontId="0" fillId="0" borderId="4" xfId="0" applyBorder="1"/>
    <xf numFmtId="4" fontId="0" fillId="0" borderId="0" xfId="0" applyNumberFormat="1"/>
    <xf numFmtId="165" fontId="0" fillId="5" borderId="0" xfId="7" applyNumberFormat="1" applyFont="1" applyFill="1"/>
    <xf numFmtId="37" fontId="0" fillId="5" borderId="0" xfId="0" applyNumberFormat="1" applyFill="1"/>
    <xf numFmtId="38" fontId="0" fillId="5" borderId="0" xfId="0" applyNumberFormat="1" applyFill="1"/>
    <xf numFmtId="180" fontId="0" fillId="0" borderId="0" xfId="7" applyNumberFormat="1" applyFont="1"/>
    <xf numFmtId="0" fontId="10" fillId="0" borderId="0" xfId="14" applyFont="1" applyAlignment="1">
      <alignment horizontal="center" vertical="center"/>
    </xf>
    <xf numFmtId="0" fontId="10" fillId="0" borderId="1" xfId="14" applyFont="1" applyBorder="1" applyAlignment="1">
      <alignment horizontal="center" vertical="top"/>
    </xf>
    <xf numFmtId="0" fontId="10" fillId="0" borderId="0" xfId="14" applyFont="1" applyAlignment="1">
      <alignment horizontal="center"/>
    </xf>
    <xf numFmtId="0" fontId="8" fillId="0" borderId="0" xfId="14" quotePrefix="1" applyFont="1" applyAlignment="1">
      <alignment horizontal="center"/>
    </xf>
    <xf numFmtId="165" fontId="0" fillId="0" borderId="2" xfId="7" applyNumberFormat="1" applyFont="1" applyBorder="1"/>
    <xf numFmtId="0" fontId="10" fillId="6" borderId="0" xfId="12" applyFont="1" applyFill="1" applyAlignment="1">
      <alignment horizontal="center"/>
    </xf>
    <xf numFmtId="0" fontId="8" fillId="6" borderId="0" xfId="12" applyFill="1"/>
    <xf numFmtId="3" fontId="8" fillId="6" borderId="0" xfId="12" applyNumberFormat="1" applyFill="1" applyAlignment="1">
      <alignment horizontal="center"/>
    </xf>
    <xf numFmtId="3" fontId="10" fillId="6" borderId="0" xfId="12" applyNumberFormat="1" applyFont="1" applyFill="1" applyAlignment="1">
      <alignment horizontal="center"/>
    </xf>
    <xf numFmtId="0" fontId="10" fillId="6" borderId="0" xfId="12" quotePrefix="1" applyFont="1" applyFill="1" applyAlignment="1">
      <alignment horizontal="left"/>
    </xf>
    <xf numFmtId="0" fontId="10" fillId="6" borderId="0" xfId="12" applyFont="1" applyFill="1"/>
    <xf numFmtId="0" fontId="10" fillId="6" borderId="1" xfId="12" applyFont="1" applyFill="1" applyBorder="1"/>
    <xf numFmtId="3" fontId="10" fillId="6" borderId="1" xfId="12" applyNumberFormat="1" applyFont="1" applyFill="1" applyBorder="1" applyAlignment="1">
      <alignment horizontal="center"/>
    </xf>
    <xf numFmtId="0" fontId="10" fillId="6" borderId="1" xfId="12" applyFont="1" applyFill="1" applyBorder="1" applyAlignment="1">
      <alignment horizontal="center"/>
    </xf>
    <xf numFmtId="0" fontId="10" fillId="6" borderId="1" xfId="12" quotePrefix="1" applyFont="1" applyFill="1" applyBorder="1" applyAlignment="1">
      <alignment horizontal="center"/>
    </xf>
    <xf numFmtId="0" fontId="12" fillId="6" borderId="0" xfId="12" quotePrefix="1" applyFont="1" applyFill="1" applyAlignment="1">
      <alignment horizontal="left"/>
    </xf>
    <xf numFmtId="37" fontId="12" fillId="6" borderId="0" xfId="12" quotePrefix="1" applyNumberFormat="1" applyFont="1" applyFill="1" applyAlignment="1">
      <alignment horizontal="center"/>
    </xf>
    <xf numFmtId="37" fontId="12" fillId="6" borderId="0" xfId="12" applyNumberFormat="1" applyFont="1" applyFill="1"/>
    <xf numFmtId="168" fontId="12" fillId="6" borderId="0" xfId="12" applyNumberFormat="1" applyFont="1" applyFill="1"/>
    <xf numFmtId="4" fontId="8" fillId="6" borderId="0" xfId="12" applyNumberFormat="1" applyFill="1"/>
    <xf numFmtId="10" fontId="12" fillId="6" borderId="0" xfId="13" applyNumberFormat="1" applyFont="1" applyFill="1" applyAlignment="1"/>
    <xf numFmtId="169" fontId="8" fillId="6" borderId="0" xfId="12" applyNumberFormat="1" applyFill="1"/>
    <xf numFmtId="0" fontId="12" fillId="6" borderId="0" xfId="12" applyFont="1" applyFill="1"/>
    <xf numFmtId="3" fontId="12" fillId="6" borderId="0" xfId="12" quotePrefix="1" applyNumberFormat="1" applyFont="1" applyFill="1" applyAlignment="1">
      <alignment horizontal="center"/>
    </xf>
    <xf numFmtId="0" fontId="13" fillId="6" borderId="0" xfId="12" quotePrefix="1" applyFont="1" applyFill="1" applyAlignment="1">
      <alignment horizontal="left"/>
    </xf>
    <xf numFmtId="37" fontId="12" fillId="6" borderId="3" xfId="12" applyNumberFormat="1" applyFont="1" applyFill="1" applyBorder="1"/>
    <xf numFmtId="168" fontId="12" fillId="6" borderId="3" xfId="12" applyNumberFormat="1" applyFont="1" applyFill="1" applyBorder="1"/>
    <xf numFmtId="170" fontId="8" fillId="6" borderId="0" xfId="12" applyNumberFormat="1" applyFill="1"/>
    <xf numFmtId="10" fontId="12" fillId="6" borderId="3" xfId="13" applyNumberFormat="1" applyFont="1" applyFill="1" applyBorder="1" applyAlignment="1"/>
    <xf numFmtId="0" fontId="8" fillId="6" borderId="1" xfId="12" applyFill="1" applyBorder="1"/>
    <xf numFmtId="3" fontId="8" fillId="6" borderId="1" xfId="12" applyNumberFormat="1" applyFill="1" applyBorder="1" applyAlignment="1">
      <alignment horizontal="center"/>
    </xf>
    <xf numFmtId="37" fontId="8" fillId="6" borderId="1" xfId="12" applyNumberFormat="1" applyFill="1" applyBorder="1"/>
    <xf numFmtId="37" fontId="8" fillId="6" borderId="0" xfId="12" applyNumberFormat="1" applyFill="1"/>
    <xf numFmtId="0" fontId="12" fillId="6" borderId="0" xfId="12" applyFont="1" applyFill="1" applyAlignment="1">
      <alignment horizontal="left"/>
    </xf>
    <xf numFmtId="10" fontId="12" fillId="6" borderId="2" xfId="13" applyNumberFormat="1" applyFont="1" applyFill="1" applyBorder="1" applyAlignment="1"/>
    <xf numFmtId="10" fontId="12" fillId="6" borderId="0" xfId="13" applyNumberFormat="1" applyFont="1" applyFill="1" applyBorder="1" applyAlignment="1"/>
    <xf numFmtId="5" fontId="12" fillId="6" borderId="1" xfId="12" applyNumberFormat="1" applyFont="1" applyFill="1" applyBorder="1"/>
    <xf numFmtId="5" fontId="8" fillId="6" borderId="1" xfId="12" applyNumberFormat="1" applyFill="1" applyBorder="1"/>
    <xf numFmtId="5" fontId="12" fillId="6" borderId="0" xfId="12" applyNumberFormat="1" applyFont="1" applyFill="1"/>
    <xf numFmtId="5" fontId="8" fillId="6" borderId="0" xfId="12" applyNumberFormat="1" applyFill="1"/>
    <xf numFmtId="10" fontId="12" fillId="6" borderId="0" xfId="13" applyNumberFormat="1" applyFont="1" applyFill="1" applyAlignment="1" applyProtection="1"/>
    <xf numFmtId="171" fontId="12" fillId="6" borderId="0" xfId="12" applyNumberFormat="1" applyFont="1" applyFill="1"/>
    <xf numFmtId="37" fontId="12" fillId="6" borderId="2" xfId="12" applyNumberFormat="1" applyFont="1" applyFill="1" applyBorder="1"/>
    <xf numFmtId="171" fontId="12" fillId="6" borderId="2" xfId="12" applyNumberFormat="1" applyFont="1" applyFill="1" applyBorder="1"/>
    <xf numFmtId="37" fontId="12" fillId="6" borderId="0" xfId="12" applyNumberFormat="1" applyFont="1" applyFill="1" applyAlignment="1">
      <alignment horizontal="center"/>
    </xf>
    <xf numFmtId="0" fontId="14" fillId="6" borderId="1" xfId="12" applyFont="1" applyFill="1" applyBorder="1"/>
    <xf numFmtId="0" fontId="8" fillId="6" borderId="1" xfId="12" quotePrefix="1" applyFill="1" applyBorder="1" applyAlignment="1">
      <alignment horizontal="left"/>
    </xf>
    <xf numFmtId="3" fontId="8" fillId="6" borderId="1" xfId="12" quotePrefix="1" applyNumberFormat="1" applyFill="1" applyBorder="1" applyAlignment="1">
      <alignment horizontal="center"/>
    </xf>
    <xf numFmtId="3" fontId="8" fillId="6" borderId="0" xfId="12" quotePrefix="1" applyNumberFormat="1" applyFill="1" applyAlignment="1">
      <alignment horizontal="center"/>
    </xf>
    <xf numFmtId="171" fontId="8" fillId="6" borderId="1" xfId="12" applyNumberFormat="1" applyFill="1" applyBorder="1"/>
    <xf numFmtId="0" fontId="14" fillId="6" borderId="0" xfId="12" applyFont="1" applyFill="1"/>
    <xf numFmtId="0" fontId="8" fillId="6" borderId="0" xfId="12" quotePrefix="1" applyFill="1" applyAlignment="1">
      <alignment horizontal="left"/>
    </xf>
    <xf numFmtId="171" fontId="8" fillId="6" borderId="0" xfId="12" applyNumberFormat="1" applyFill="1"/>
    <xf numFmtId="0" fontId="8" fillId="6" borderId="0" xfId="12" applyFill="1" applyAlignment="1">
      <alignment horizontal="left"/>
    </xf>
    <xf numFmtId="43" fontId="12" fillId="6" borderId="0" xfId="7" applyFont="1" applyFill="1" applyBorder="1" applyAlignment="1"/>
    <xf numFmtId="3" fontId="14" fillId="6" borderId="0" xfId="12" applyNumberFormat="1" applyFont="1" applyFill="1" applyAlignment="1">
      <alignment horizontal="center"/>
    </xf>
    <xf numFmtId="10" fontId="8" fillId="6" borderId="0" xfId="13" applyNumberFormat="1" applyFont="1" applyFill="1" applyBorder="1" applyAlignment="1" applyProtection="1"/>
    <xf numFmtId="37" fontId="12" fillId="6" borderId="4" xfId="12" applyNumberFormat="1" applyFont="1" applyFill="1" applyBorder="1"/>
    <xf numFmtId="10" fontId="8" fillId="6" borderId="4" xfId="13" applyNumberFormat="1" applyFont="1" applyFill="1" applyBorder="1" applyAlignment="1" applyProtection="1"/>
    <xf numFmtId="168" fontId="12" fillId="6" borderId="4" xfId="12" applyNumberFormat="1" applyFont="1" applyFill="1" applyBorder="1"/>
    <xf numFmtId="168" fontId="12" fillId="6" borderId="2" xfId="12" applyNumberFormat="1" applyFont="1" applyFill="1" applyBorder="1"/>
    <xf numFmtId="7" fontId="8" fillId="6" borderId="0" xfId="12" applyNumberFormat="1" applyFill="1"/>
    <xf numFmtId="0" fontId="12" fillId="6" borderId="1" xfId="12" applyFont="1" applyFill="1" applyBorder="1"/>
    <xf numFmtId="3" fontId="14" fillId="6" borderId="1" xfId="12" applyNumberFormat="1" applyFont="1" applyFill="1" applyBorder="1" applyAlignment="1">
      <alignment horizontal="center"/>
    </xf>
    <xf numFmtId="37" fontId="12" fillId="6" borderId="1" xfId="12" applyNumberFormat="1" applyFont="1" applyFill="1" applyBorder="1"/>
    <xf numFmtId="7" fontId="8" fillId="6" borderId="1" xfId="12" applyNumberFormat="1" applyFill="1" applyBorder="1"/>
    <xf numFmtId="37" fontId="12" fillId="6" borderId="2" xfId="12" applyNumberFormat="1" applyFont="1" applyFill="1" applyBorder="1" applyAlignment="1">
      <alignment horizontal="right"/>
    </xf>
    <xf numFmtId="171" fontId="12" fillId="6" borderId="2" xfId="12" applyNumberFormat="1" applyFont="1" applyFill="1" applyBorder="1" applyAlignment="1">
      <alignment horizontal="center"/>
    </xf>
    <xf numFmtId="37" fontId="12" fillId="6" borderId="0" xfId="12" applyNumberFormat="1" applyFont="1" applyFill="1" applyAlignment="1">
      <alignment horizontal="right"/>
    </xf>
    <xf numFmtId="0" fontId="8" fillId="6" borderId="0" xfId="12" applyFill="1" applyAlignment="1">
      <alignment horizontal="right"/>
    </xf>
    <xf numFmtId="5" fontId="10" fillId="6" borderId="5" xfId="12" applyNumberFormat="1" applyFont="1" applyFill="1" applyBorder="1"/>
    <xf numFmtId="164" fontId="0" fillId="6" borderId="0" xfId="0" applyFill="1"/>
    <xf numFmtId="0" fontId="21" fillId="6" borderId="0" xfId="9" applyFont="1" applyFill="1"/>
    <xf numFmtId="5" fontId="21" fillId="6" borderId="0" xfId="9" applyNumberFormat="1" applyFont="1" applyFill="1"/>
    <xf numFmtId="5" fontId="8" fillId="6" borderId="0" xfId="9" applyNumberFormat="1" applyFill="1"/>
    <xf numFmtId="0" fontId="21" fillId="6" borderId="0" xfId="9" applyFont="1" applyFill="1" applyAlignment="1">
      <alignment horizontal="center"/>
    </xf>
    <xf numFmtId="0" fontId="8" fillId="6" borderId="0" xfId="9" applyFill="1" applyAlignment="1">
      <alignment horizontal="center"/>
    </xf>
    <xf numFmtId="164" fontId="22" fillId="6" borderId="0" xfId="0" applyFont="1" applyFill="1"/>
    <xf numFmtId="0" fontId="8" fillId="6" borderId="0" xfId="9" applyFill="1"/>
    <xf numFmtId="0" fontId="21" fillId="6" borderId="4" xfId="9" applyFont="1" applyFill="1" applyBorder="1" applyAlignment="1">
      <alignment horizontal="center"/>
    </xf>
    <xf numFmtId="167" fontId="23" fillId="6" borderId="0" xfId="10" applyNumberFormat="1" applyFont="1" applyFill="1" applyBorder="1"/>
    <xf numFmtId="167" fontId="23" fillId="6" borderId="2" xfId="10" applyNumberFormat="1" applyFont="1" applyFill="1" applyBorder="1"/>
    <xf numFmtId="10" fontId="23" fillId="6" borderId="0" xfId="8" applyNumberFormat="1" applyFont="1" applyFill="1" applyBorder="1"/>
    <xf numFmtId="167" fontId="9" fillId="6" borderId="0" xfId="10" applyNumberFormat="1" applyFont="1" applyFill="1" applyBorder="1"/>
    <xf numFmtId="165" fontId="23" fillId="6" borderId="0" xfId="11" applyNumberFormat="1" applyFont="1" applyFill="1" applyBorder="1"/>
    <xf numFmtId="165" fontId="9" fillId="6" borderId="0" xfId="11" applyNumberFormat="1" applyFont="1" applyFill="1" applyBorder="1"/>
    <xf numFmtId="167" fontId="23" fillId="6" borderId="0" xfId="10" applyNumberFormat="1" applyFont="1" applyFill="1"/>
    <xf numFmtId="167" fontId="9" fillId="6" borderId="0" xfId="10" applyNumberFormat="1" applyFont="1" applyFill="1"/>
    <xf numFmtId="9" fontId="23" fillId="6" borderId="0" xfId="8" applyFont="1" applyFill="1"/>
    <xf numFmtId="0" fontId="21" fillId="0" borderId="0" xfId="9" applyFont="1"/>
    <xf numFmtId="5" fontId="8" fillId="0" borderId="0" xfId="9" applyNumberFormat="1"/>
    <xf numFmtId="164" fontId="7" fillId="6" borderId="0" xfId="0" applyFont="1" applyFill="1"/>
    <xf numFmtId="0" fontId="7" fillId="6" borderId="0" xfId="0" applyNumberFormat="1" applyFont="1" applyFill="1" applyAlignment="1">
      <alignment horizontal="center"/>
    </xf>
    <xf numFmtId="164" fontId="20" fillId="6" borderId="0" xfId="0" applyFont="1" applyFill="1" applyAlignment="1">
      <alignment horizontal="center"/>
    </xf>
    <xf numFmtId="164" fontId="4" fillId="6" borderId="0" xfId="0" applyFont="1" applyFill="1" applyAlignment="1">
      <alignment horizontal="center"/>
    </xf>
    <xf numFmtId="0" fontId="9" fillId="6" borderId="0" xfId="0" applyNumberFormat="1" applyFont="1" applyFill="1"/>
    <xf numFmtId="164" fontId="9" fillId="6" borderId="0" xfId="0" applyFont="1" applyFill="1" applyAlignment="1">
      <alignment horizontal="center"/>
    </xf>
    <xf numFmtId="164" fontId="9" fillId="6" borderId="0" xfId="0" applyFont="1" applyFill="1"/>
    <xf numFmtId="164" fontId="9" fillId="6" borderId="4" xfId="0" applyFont="1" applyFill="1" applyBorder="1" applyAlignment="1">
      <alignment horizontal="center"/>
    </xf>
    <xf numFmtId="164" fontId="9" fillId="6" borderId="0" xfId="0" applyFont="1" applyFill="1" applyAlignment="1">
      <alignment horizontal="left" vertical="top"/>
    </xf>
    <xf numFmtId="6" fontId="9" fillId="6" borderId="0" xfId="0" applyNumberFormat="1" applyFont="1" applyFill="1"/>
    <xf numFmtId="5" fontId="9" fillId="6" borderId="0" xfId="0" applyNumberFormat="1" applyFont="1" applyFill="1"/>
    <xf numFmtId="6" fontId="9" fillId="6" borderId="2" xfId="0" applyNumberFormat="1" applyFont="1" applyFill="1" applyBorder="1"/>
    <xf numFmtId="165" fontId="9" fillId="6" borderId="4" xfId="0" applyNumberFormat="1" applyFont="1" applyFill="1" applyBorder="1"/>
    <xf numFmtId="6" fontId="9" fillId="6" borderId="4" xfId="0" applyNumberFormat="1" applyFont="1" applyFill="1" applyBorder="1"/>
    <xf numFmtId="6" fontId="9" fillId="6" borderId="6" xfId="0" applyNumberFormat="1" applyFont="1" applyFill="1" applyBorder="1"/>
    <xf numFmtId="10" fontId="9" fillId="6" borderId="0" xfId="8" applyNumberFormat="1" applyFont="1" applyFill="1"/>
    <xf numFmtId="10" fontId="9" fillId="6" borderId="0" xfId="8" applyNumberFormat="1" applyFont="1" applyFill="1" applyBorder="1"/>
    <xf numFmtId="0" fontId="0" fillId="6" borderId="0" xfId="0" applyNumberFormat="1" applyFill="1"/>
    <xf numFmtId="164" fontId="7" fillId="6" borderId="0" xfId="0" applyFont="1" applyFill="1" applyAlignment="1">
      <alignment horizontal="center"/>
    </xf>
    <xf numFmtId="43" fontId="0" fillId="6" borderId="0" xfId="7" applyFont="1" applyFill="1"/>
    <xf numFmtId="165" fontId="0" fillId="6" borderId="0" xfId="7" applyNumberFormat="1" applyFont="1" applyFill="1"/>
    <xf numFmtId="6" fontId="0" fillId="6" borderId="0" xfId="0" applyNumberFormat="1" applyFill="1"/>
    <xf numFmtId="164" fontId="9" fillId="6" borderId="0" xfId="0" applyFont="1" applyFill="1" applyAlignment="1">
      <alignment vertical="top"/>
    </xf>
    <xf numFmtId="164" fontId="5" fillId="6" borderId="0" xfId="0" applyFont="1" applyFill="1"/>
    <xf numFmtId="164" fontId="4" fillId="6" borderId="0" xfId="0" applyFont="1" applyFill="1"/>
    <xf numFmtId="168" fontId="13" fillId="6" borderId="0" xfId="12" applyNumberFormat="1" applyFont="1" applyFill="1"/>
    <xf numFmtId="177" fontId="12" fillId="6" borderId="0" xfId="7" applyNumberFormat="1" applyFont="1" applyFill="1" applyAlignment="1" applyProtection="1"/>
    <xf numFmtId="177" fontId="0" fillId="6" borderId="0" xfId="7" applyNumberFormat="1" applyFont="1" applyFill="1"/>
    <xf numFmtId="164" fontId="7" fillId="6" borderId="0" xfId="0" applyFont="1" applyFill="1" applyAlignment="1">
      <alignment horizontal="center"/>
    </xf>
    <xf numFmtId="164" fontId="20" fillId="0" borderId="0" xfId="0" applyFont="1" applyAlignment="1">
      <alignment horizontal="center"/>
    </xf>
    <xf numFmtId="5" fontId="11" fillId="0" borderId="0" xfId="9" applyNumberFormat="1" applyFont="1" applyAlignment="1">
      <alignment horizontal="center"/>
    </xf>
    <xf numFmtId="0" fontId="11" fillId="0" borderId="0" xfId="12" applyFont="1" applyAlignment="1">
      <alignment horizontal="center"/>
    </xf>
    <xf numFmtId="3" fontId="10" fillId="6" borderId="0" xfId="12" applyNumberFormat="1" applyFont="1" applyFill="1" applyAlignment="1">
      <alignment horizontal="center"/>
    </xf>
    <xf numFmtId="0" fontId="10" fillId="0" borderId="0" xfId="14" quotePrefix="1" applyFont="1" applyAlignment="1">
      <alignment horizontal="center" vertical="center"/>
    </xf>
    <xf numFmtId="0" fontId="10" fillId="0" borderId="0" xfId="14" applyFont="1" applyAlignment="1">
      <alignment horizontal="center" vertical="center"/>
    </xf>
    <xf numFmtId="14" fontId="10" fillId="0" borderId="1" xfId="14" quotePrefix="1" applyNumberFormat="1" applyFont="1" applyBorder="1" applyAlignment="1">
      <alignment horizontal="left" vertical="top" indent="4"/>
    </xf>
    <xf numFmtId="0" fontId="10" fillId="0" borderId="1" xfId="14" quotePrefix="1" applyFont="1" applyBorder="1" applyAlignment="1">
      <alignment horizontal="center" vertical="top"/>
    </xf>
    <xf numFmtId="0" fontId="10" fillId="0" borderId="1" xfId="14" applyFont="1" applyBorder="1" applyAlignment="1">
      <alignment horizontal="center" vertical="top"/>
    </xf>
    <xf numFmtId="0" fontId="10" fillId="0" borderId="0" xfId="14" quotePrefix="1" applyFont="1" applyAlignment="1">
      <alignment horizontal="center"/>
    </xf>
    <xf numFmtId="0" fontId="10" fillId="0" borderId="0" xfId="14" applyFont="1" applyAlignment="1">
      <alignment horizontal="center"/>
    </xf>
    <xf numFmtId="0" fontId="8" fillId="0" borderId="0" xfId="14" quotePrefix="1" applyFont="1" applyAlignment="1">
      <alignment horizontal="center"/>
    </xf>
    <xf numFmtId="164" fontId="5" fillId="0" borderId="0" xfId="0" applyFont="1" applyAlignment="1">
      <alignment horizontal="left" vertical="top" wrapText="1"/>
    </xf>
  </cellXfs>
  <cellStyles count="133">
    <cellStyle name="Comma" xfId="7" builtinId="3"/>
    <cellStyle name="Comma 10" xfId="16" xr:uid="{00000000-0005-0000-0000-000001000000}"/>
    <cellStyle name="Comma 2" xfId="11" xr:uid="{00000000-0005-0000-0000-000002000000}"/>
    <cellStyle name="Comma 2 2" xfId="17" xr:uid="{00000000-0005-0000-0000-000003000000}"/>
    <cellStyle name="Comma 2 2 2" xfId="126" xr:uid="{00000000-0005-0000-0000-000004000000}"/>
    <cellStyle name="Comma 3" xfId="18" xr:uid="{00000000-0005-0000-0000-000005000000}"/>
    <cellStyle name="Comma 3 2" xfId="19" xr:uid="{00000000-0005-0000-0000-000006000000}"/>
    <cellStyle name="Comma 4" xfId="20" xr:uid="{00000000-0005-0000-0000-000007000000}"/>
    <cellStyle name="Comma 5" xfId="21" xr:uid="{00000000-0005-0000-0000-000008000000}"/>
    <cellStyle name="Comma 6" xfId="22" xr:uid="{00000000-0005-0000-0000-000009000000}"/>
    <cellStyle name="Comma 7" xfId="23" xr:uid="{00000000-0005-0000-0000-00000A000000}"/>
    <cellStyle name="Comma 8" xfId="24" xr:uid="{00000000-0005-0000-0000-00000B000000}"/>
    <cellStyle name="Comma 9" xfId="125" xr:uid="{00000000-0005-0000-0000-00000C000000}"/>
    <cellStyle name="Comma 9 2" xfId="131" xr:uid="{00000000-0005-0000-0000-00000D000000}"/>
    <cellStyle name="Currency 2" xfId="10" xr:uid="{00000000-0005-0000-0000-00000E000000}"/>
    <cellStyle name="Currency 3" xfId="25" xr:uid="{00000000-0005-0000-0000-00000F000000}"/>
    <cellStyle name="Currency 3 2" xfId="127" xr:uid="{00000000-0005-0000-0000-000010000000}"/>
    <cellStyle name="Normal" xfId="0" builtinId="0"/>
    <cellStyle name="Normal 10" xfId="26" xr:uid="{00000000-0005-0000-0000-000012000000}"/>
    <cellStyle name="Normal 11" xfId="27" xr:uid="{00000000-0005-0000-0000-000013000000}"/>
    <cellStyle name="Normal 12" xfId="28" xr:uid="{00000000-0005-0000-0000-000014000000}"/>
    <cellStyle name="Normal 13" xfId="29" xr:uid="{00000000-0005-0000-0000-000015000000}"/>
    <cellStyle name="Normal 14" xfId="30" xr:uid="{00000000-0005-0000-0000-000016000000}"/>
    <cellStyle name="Normal 15" xfId="31" xr:uid="{00000000-0005-0000-0000-000017000000}"/>
    <cellStyle name="Normal 16" xfId="32" xr:uid="{00000000-0005-0000-0000-000018000000}"/>
    <cellStyle name="Normal 17" xfId="33" xr:uid="{00000000-0005-0000-0000-000019000000}"/>
    <cellStyle name="Normal 17 2" xfId="128" xr:uid="{00000000-0005-0000-0000-00001A000000}"/>
    <cellStyle name="Normal 18" xfId="124" xr:uid="{00000000-0005-0000-0000-00001B000000}"/>
    <cellStyle name="Normal 18 2" xfId="130" xr:uid="{00000000-0005-0000-0000-00001C000000}"/>
    <cellStyle name="Normal 19" xfId="34" xr:uid="{00000000-0005-0000-0000-00001D000000}"/>
    <cellStyle name="Normal 19 2" xfId="35" xr:uid="{00000000-0005-0000-0000-00001E000000}"/>
    <cellStyle name="Normal 2" xfId="15" xr:uid="{00000000-0005-0000-0000-00001F000000}"/>
    <cellStyle name="Normal 2 2" xfId="36" xr:uid="{00000000-0005-0000-0000-000020000000}"/>
    <cellStyle name="Normal 2 2 2" xfId="129" xr:uid="{00000000-0005-0000-0000-000021000000}"/>
    <cellStyle name="Normal 20" xfId="132" xr:uid="{00000000-0005-0000-0000-000022000000}"/>
    <cellStyle name="Normal 3" xfId="9" xr:uid="{00000000-0005-0000-0000-000023000000}"/>
    <cellStyle name="Normal 3 2" xfId="37" xr:uid="{00000000-0005-0000-0000-000024000000}"/>
    <cellStyle name="Normal 4" xfId="38" xr:uid="{00000000-0005-0000-0000-000025000000}"/>
    <cellStyle name="Normal 4 2" xfId="12" xr:uid="{00000000-0005-0000-0000-000026000000}"/>
    <cellStyle name="Normal 5" xfId="39" xr:uid="{00000000-0005-0000-0000-000027000000}"/>
    <cellStyle name="Normal 6" xfId="40" xr:uid="{00000000-0005-0000-0000-000028000000}"/>
    <cellStyle name="Normal 6 2" xfId="41" xr:uid="{00000000-0005-0000-0000-000029000000}"/>
    <cellStyle name="Normal 7" xfId="42" xr:uid="{00000000-0005-0000-0000-00002A000000}"/>
    <cellStyle name="Normal 8" xfId="43" xr:uid="{00000000-0005-0000-0000-00002B000000}"/>
    <cellStyle name="Normal 9" xfId="44" xr:uid="{00000000-0005-0000-0000-00002C000000}"/>
    <cellStyle name="Normal_Pass-Through Model 11_2007 - 10_2008" xfId="14" xr:uid="{00000000-0005-0000-0000-00002D000000}"/>
    <cellStyle name="Percent" xfId="8" builtinId="5"/>
    <cellStyle name="Percent 2" xfId="13" xr:uid="{00000000-0005-0000-0000-00002F000000}"/>
    <cellStyle name="Percent 3" xfId="45" xr:uid="{00000000-0005-0000-0000-000030000000}"/>
    <cellStyle name="Percent 3 2" xfId="46" xr:uid="{00000000-0005-0000-0000-000031000000}"/>
    <cellStyle name="Percent 4" xfId="47" xr:uid="{00000000-0005-0000-0000-000032000000}"/>
    <cellStyle name="Percent 5" xfId="48" xr:uid="{00000000-0005-0000-0000-000033000000}"/>
    <cellStyle name="Percent 6" xfId="49" xr:uid="{00000000-0005-0000-0000-000034000000}"/>
    <cellStyle name="PSChar" xfId="1" xr:uid="{00000000-0005-0000-0000-000035000000}"/>
    <cellStyle name="PSChar 10" xfId="50" xr:uid="{00000000-0005-0000-0000-000036000000}"/>
    <cellStyle name="PSChar 2" xfId="51" xr:uid="{00000000-0005-0000-0000-000037000000}"/>
    <cellStyle name="PSChar 3" xfId="52" xr:uid="{00000000-0005-0000-0000-000038000000}"/>
    <cellStyle name="PSChar 4" xfId="53" xr:uid="{00000000-0005-0000-0000-000039000000}"/>
    <cellStyle name="PSChar 5" xfId="54" xr:uid="{00000000-0005-0000-0000-00003A000000}"/>
    <cellStyle name="PSChar 6" xfId="55" xr:uid="{00000000-0005-0000-0000-00003B000000}"/>
    <cellStyle name="PSChar 7" xfId="56" xr:uid="{00000000-0005-0000-0000-00003C000000}"/>
    <cellStyle name="PSChar 7 2" xfId="57" xr:uid="{00000000-0005-0000-0000-00003D000000}"/>
    <cellStyle name="PSChar 8" xfId="58" xr:uid="{00000000-0005-0000-0000-00003E000000}"/>
    <cellStyle name="PSChar 8 2" xfId="59" xr:uid="{00000000-0005-0000-0000-00003F000000}"/>
    <cellStyle name="PSChar 9" xfId="60" xr:uid="{00000000-0005-0000-0000-000040000000}"/>
    <cellStyle name="PSChar 9 2" xfId="61" xr:uid="{00000000-0005-0000-0000-000041000000}"/>
    <cellStyle name="PSDate" xfId="2" xr:uid="{00000000-0005-0000-0000-000042000000}"/>
    <cellStyle name="PSDate 10" xfId="62" xr:uid="{00000000-0005-0000-0000-000043000000}"/>
    <cellStyle name="PSDate 2" xfId="63" xr:uid="{00000000-0005-0000-0000-000044000000}"/>
    <cellStyle name="PSDate 3" xfId="64" xr:uid="{00000000-0005-0000-0000-000045000000}"/>
    <cellStyle name="PSDate 4" xfId="65" xr:uid="{00000000-0005-0000-0000-000046000000}"/>
    <cellStyle name="PSDate 5" xfId="66" xr:uid="{00000000-0005-0000-0000-000047000000}"/>
    <cellStyle name="PSDate 6" xfId="67" xr:uid="{00000000-0005-0000-0000-000048000000}"/>
    <cellStyle name="PSDate 7" xfId="68" xr:uid="{00000000-0005-0000-0000-000049000000}"/>
    <cellStyle name="PSDate 7 2" xfId="69" xr:uid="{00000000-0005-0000-0000-00004A000000}"/>
    <cellStyle name="PSDate 8" xfId="70" xr:uid="{00000000-0005-0000-0000-00004B000000}"/>
    <cellStyle name="PSDate 8 2" xfId="71" xr:uid="{00000000-0005-0000-0000-00004C000000}"/>
    <cellStyle name="PSDate 9" xfId="72" xr:uid="{00000000-0005-0000-0000-00004D000000}"/>
    <cellStyle name="PSDate 9 2" xfId="73" xr:uid="{00000000-0005-0000-0000-00004E000000}"/>
    <cellStyle name="PSDec" xfId="3" xr:uid="{00000000-0005-0000-0000-00004F000000}"/>
    <cellStyle name="PSDec 10" xfId="74" xr:uid="{00000000-0005-0000-0000-000050000000}"/>
    <cellStyle name="PSDec 2" xfId="75" xr:uid="{00000000-0005-0000-0000-000051000000}"/>
    <cellStyle name="PSDec 3" xfId="76" xr:uid="{00000000-0005-0000-0000-000052000000}"/>
    <cellStyle name="PSDec 4" xfId="77" xr:uid="{00000000-0005-0000-0000-000053000000}"/>
    <cellStyle name="PSDec 5" xfId="78" xr:uid="{00000000-0005-0000-0000-000054000000}"/>
    <cellStyle name="PSDec 6" xfId="79" xr:uid="{00000000-0005-0000-0000-000055000000}"/>
    <cellStyle name="PSDec 7" xfId="80" xr:uid="{00000000-0005-0000-0000-000056000000}"/>
    <cellStyle name="PSDec 7 2" xfId="81" xr:uid="{00000000-0005-0000-0000-000057000000}"/>
    <cellStyle name="PSDec 8" xfId="82" xr:uid="{00000000-0005-0000-0000-000058000000}"/>
    <cellStyle name="PSDec 8 2" xfId="83" xr:uid="{00000000-0005-0000-0000-000059000000}"/>
    <cellStyle name="PSDec 9" xfId="84" xr:uid="{00000000-0005-0000-0000-00005A000000}"/>
    <cellStyle name="PSDec 9 2" xfId="85" xr:uid="{00000000-0005-0000-0000-00005B000000}"/>
    <cellStyle name="PSHeading" xfId="4" xr:uid="{00000000-0005-0000-0000-00005C000000}"/>
    <cellStyle name="PSHeading 10" xfId="86" xr:uid="{00000000-0005-0000-0000-00005D000000}"/>
    <cellStyle name="PSHeading 2" xfId="87" xr:uid="{00000000-0005-0000-0000-00005E000000}"/>
    <cellStyle name="PSHeading 2 2" xfId="88" xr:uid="{00000000-0005-0000-0000-00005F000000}"/>
    <cellStyle name="PSHeading 3" xfId="89" xr:uid="{00000000-0005-0000-0000-000060000000}"/>
    <cellStyle name="PSHeading 3 2" xfId="90" xr:uid="{00000000-0005-0000-0000-000061000000}"/>
    <cellStyle name="PSHeading 4" xfId="91" xr:uid="{00000000-0005-0000-0000-000062000000}"/>
    <cellStyle name="PSHeading 4 2" xfId="92" xr:uid="{00000000-0005-0000-0000-000063000000}"/>
    <cellStyle name="PSHeading 5" xfId="93" xr:uid="{00000000-0005-0000-0000-000064000000}"/>
    <cellStyle name="PSHeading 5 2" xfId="94" xr:uid="{00000000-0005-0000-0000-000065000000}"/>
    <cellStyle name="PSHeading 6" xfId="95" xr:uid="{00000000-0005-0000-0000-000066000000}"/>
    <cellStyle name="PSHeading 6 2" xfId="96" xr:uid="{00000000-0005-0000-0000-000067000000}"/>
    <cellStyle name="PSHeading 7" xfId="97" xr:uid="{00000000-0005-0000-0000-000068000000}"/>
    <cellStyle name="PSHeading 7 2" xfId="98" xr:uid="{00000000-0005-0000-0000-000069000000}"/>
    <cellStyle name="PSHeading 8" xfId="99" xr:uid="{00000000-0005-0000-0000-00006A000000}"/>
    <cellStyle name="PSHeading 8 2" xfId="100" xr:uid="{00000000-0005-0000-0000-00006B000000}"/>
    <cellStyle name="PSHeading 9" xfId="101" xr:uid="{00000000-0005-0000-0000-00006C000000}"/>
    <cellStyle name="PSInt" xfId="5" xr:uid="{00000000-0005-0000-0000-00006D000000}"/>
    <cellStyle name="PSInt 2" xfId="102" xr:uid="{00000000-0005-0000-0000-00006E000000}"/>
    <cellStyle name="PSInt 3" xfId="103" xr:uid="{00000000-0005-0000-0000-00006F000000}"/>
    <cellStyle name="PSInt 4" xfId="104" xr:uid="{00000000-0005-0000-0000-000070000000}"/>
    <cellStyle name="PSInt 5" xfId="105" xr:uid="{00000000-0005-0000-0000-000071000000}"/>
    <cellStyle name="PSInt 6" xfId="106" xr:uid="{00000000-0005-0000-0000-000072000000}"/>
    <cellStyle name="PSInt 6 2" xfId="107" xr:uid="{00000000-0005-0000-0000-000073000000}"/>
    <cellStyle name="PSInt 7" xfId="108" xr:uid="{00000000-0005-0000-0000-000074000000}"/>
    <cellStyle name="PSInt 7 2" xfId="109" xr:uid="{00000000-0005-0000-0000-000075000000}"/>
    <cellStyle name="PSInt 8" xfId="110" xr:uid="{00000000-0005-0000-0000-000076000000}"/>
    <cellStyle name="PSInt 8 2" xfId="111" xr:uid="{00000000-0005-0000-0000-000077000000}"/>
    <cellStyle name="PSInt 9" xfId="112" xr:uid="{00000000-0005-0000-0000-000078000000}"/>
    <cellStyle name="PSSpacer" xfId="6" xr:uid="{00000000-0005-0000-0000-000079000000}"/>
    <cellStyle name="PSSpacer 2" xfId="113" xr:uid="{00000000-0005-0000-0000-00007A000000}"/>
    <cellStyle name="PSSpacer 3" xfId="114" xr:uid="{00000000-0005-0000-0000-00007B000000}"/>
    <cellStyle name="PSSpacer 4" xfId="115" xr:uid="{00000000-0005-0000-0000-00007C000000}"/>
    <cellStyle name="PSSpacer 5" xfId="116" xr:uid="{00000000-0005-0000-0000-00007D000000}"/>
    <cellStyle name="PSSpacer 6" xfId="117" xr:uid="{00000000-0005-0000-0000-00007E000000}"/>
    <cellStyle name="PSSpacer 6 2" xfId="118" xr:uid="{00000000-0005-0000-0000-00007F000000}"/>
    <cellStyle name="PSSpacer 7" xfId="119" xr:uid="{00000000-0005-0000-0000-000080000000}"/>
    <cellStyle name="PSSpacer 7 2" xfId="120" xr:uid="{00000000-0005-0000-0000-000081000000}"/>
    <cellStyle name="PSSpacer 8" xfId="121" xr:uid="{00000000-0005-0000-0000-000082000000}"/>
    <cellStyle name="PSSpacer 8 2" xfId="122" xr:uid="{00000000-0005-0000-0000-000083000000}"/>
    <cellStyle name="PSSpacer 9" xfId="123" xr:uid="{00000000-0005-0000-0000-00008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ate\Filings%20General\13-057-19%20UT%20Depreciation\13-057-19%20Depreciation%20Settlement%20Model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ate\Filings%20General\2008%20Rate%20Case%20UT\2008%20GENERAL\Model%20Inputs\REVENUES\DEC%202008%20REVENUES\BOOKED\REVISED%20ON%20DEC%202008%20BOOKED%20REV%20DEC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minionenergyo365-my.sharepoint.com/State/Filings%20General/2007%20Rate%20Case/Dec%202008%20Test%20Year/Live%20Rebuttal/NEW%20WORKING_UNIVER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minionenergyo365-my.sharepoint.com/State/RooExcel/ROO2011-12/ROO-12-31-2011/BOOKED%20REV%20June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minionenergyo365-my.sharepoint.com/State/RooExcel/ROO2011-12/ROO-12-31-2011/BOOKED%20REV%20June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2nd Quarter Inflation Factors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Optional Adjustment 28"/>
      <sheetName val="Optional Adjustment 30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COS Sum 60%"/>
      <sheetName val="COS Sum 72%"/>
      <sheetName val="Settlement"/>
      <sheetName val="Page 2"/>
      <sheetName val="Rate Design"/>
      <sheetName val="Rate Design 60%"/>
      <sheetName val="Rate Design 72%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  <sheetName val="Typical GS Customer"/>
      <sheetName val="CET 60%"/>
      <sheetName val="CET 72%"/>
      <sheetName val="13-057-19 Depreciation Settleme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V10">
            <v>8</v>
          </cell>
          <cell r="W10" t="str">
            <v>8 - A</v>
          </cell>
          <cell r="X10">
            <v>9</v>
          </cell>
          <cell r="Y10" t="str">
            <v>9 - A</v>
          </cell>
          <cell r="Z10">
            <v>10</v>
          </cell>
          <cell r="AA10" t="str">
            <v>10 - A</v>
          </cell>
          <cell r="AC10">
            <v>11</v>
          </cell>
          <cell r="AD10" t="str">
            <v>11 - A</v>
          </cell>
          <cell r="AF10">
            <v>12</v>
          </cell>
          <cell r="AG10" t="str">
            <v>12 - A</v>
          </cell>
          <cell r="AI10">
            <v>1</v>
          </cell>
        </row>
        <row r="11">
          <cell r="H11" t="str">
            <v>Utah</v>
          </cell>
          <cell r="I11"/>
          <cell r="J11" t="str">
            <v>Utah</v>
          </cell>
          <cell r="K11"/>
          <cell r="L11" t="str">
            <v>Utah</v>
          </cell>
          <cell r="M11"/>
          <cell r="N11" t="str">
            <v>Utah</v>
          </cell>
          <cell r="O11"/>
          <cell r="P11" t="str">
            <v>Utah</v>
          </cell>
          <cell r="Q11"/>
          <cell r="R11" t="str">
            <v>Utah</v>
          </cell>
          <cell r="S11"/>
          <cell r="T11" t="str">
            <v>Utah</v>
          </cell>
          <cell r="U11"/>
          <cell r="V11" t="str">
            <v>Utah</v>
          </cell>
          <cell r="W11"/>
          <cell r="X11" t="str">
            <v>Utah</v>
          </cell>
          <cell r="Y11"/>
          <cell r="Z11" t="str">
            <v>Utah</v>
          </cell>
          <cell r="AA11"/>
          <cell r="AC11" t="str">
            <v>Utah</v>
          </cell>
          <cell r="AD11"/>
          <cell r="AF11" t="str">
            <v>Utah</v>
          </cell>
          <cell r="AG11"/>
          <cell r="AI11">
            <v>2</v>
          </cell>
        </row>
        <row r="12">
          <cell r="H12">
            <v>41274</v>
          </cell>
          <cell r="I12"/>
          <cell r="J12">
            <v>41274</v>
          </cell>
          <cell r="K12"/>
          <cell r="L12">
            <v>41639</v>
          </cell>
          <cell r="M12"/>
          <cell r="N12">
            <v>41639</v>
          </cell>
          <cell r="O12"/>
          <cell r="P12">
            <v>42004</v>
          </cell>
          <cell r="Q12"/>
          <cell r="R12">
            <v>42004</v>
          </cell>
          <cell r="S12"/>
          <cell r="T12">
            <v>42004</v>
          </cell>
          <cell r="U12"/>
          <cell r="V12">
            <v>42004</v>
          </cell>
          <cell r="W12"/>
          <cell r="X12">
            <v>42004</v>
          </cell>
          <cell r="Y12"/>
          <cell r="Z12">
            <v>42004</v>
          </cell>
          <cell r="AA12"/>
          <cell r="AC12">
            <v>42004</v>
          </cell>
          <cell r="AD12"/>
          <cell r="AF12">
            <v>42004</v>
          </cell>
          <cell r="AG12"/>
          <cell r="AI12">
            <v>3</v>
          </cell>
        </row>
        <row r="13"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C13"/>
          <cell r="AD13"/>
          <cell r="AF13"/>
          <cell r="AG13"/>
          <cell r="AI13">
            <v>4</v>
          </cell>
        </row>
        <row r="14"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C14"/>
          <cell r="AD14"/>
          <cell r="AF14"/>
          <cell r="AG14"/>
          <cell r="AI14">
            <v>5</v>
          </cell>
        </row>
        <row r="15"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C15"/>
          <cell r="AD15"/>
          <cell r="AF15"/>
          <cell r="AG15"/>
          <cell r="AI15">
            <v>6</v>
          </cell>
        </row>
        <row r="16">
          <cell r="H16" t="str">
            <v>DEC 2012 Unadjusted Avg Results</v>
          </cell>
          <cell r="I16"/>
          <cell r="J16" t="str">
            <v>DEC 2012 Adjusted Avg Results</v>
          </cell>
          <cell r="K16"/>
          <cell r="L16" t="str">
            <v>DEC 2013 Adjusted Avg Results</v>
          </cell>
          <cell r="M16"/>
          <cell r="N16" t="str">
            <v>DEC 2013 Adjusted Y.E  Results</v>
          </cell>
          <cell r="O16"/>
          <cell r="P16" t="str">
            <v>DEC 2014 Adjusted Avg  Results</v>
          </cell>
          <cell r="Q16"/>
          <cell r="R16" t="str">
            <v>DEC 2014 Adjusted Y.E.  Results</v>
          </cell>
          <cell r="S16"/>
          <cell r="T16" t="str">
            <v>Division</v>
          </cell>
          <cell r="U16"/>
          <cell r="V16" t="str">
            <v>OCS</v>
          </cell>
          <cell r="W16"/>
          <cell r="X16" t="str">
            <v>UAE</v>
          </cell>
          <cell r="Y16"/>
          <cell r="Z16" t="str">
            <v>13-057-05 Model</v>
          </cell>
          <cell r="AA16"/>
          <cell r="AC16" t="str">
            <v>Filed DPR Study</v>
          </cell>
          <cell r="AD16"/>
          <cell r="AF16" t="str">
            <v>Settlement DPR Study</v>
          </cell>
          <cell r="AG16"/>
          <cell r="AI16">
            <v>7</v>
          </cell>
        </row>
        <row r="17"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C17"/>
          <cell r="AD17"/>
          <cell r="AF17"/>
          <cell r="AG17"/>
          <cell r="AI17">
            <v>8</v>
          </cell>
        </row>
        <row r="18"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C18"/>
          <cell r="AD18"/>
          <cell r="AF18"/>
          <cell r="AG18"/>
          <cell r="AI18">
            <v>9</v>
          </cell>
        </row>
        <row r="19">
          <cell r="H19">
            <v>0.10349999999999999</v>
          </cell>
          <cell r="I19"/>
          <cell r="J19">
            <v>0.10349999999999999</v>
          </cell>
          <cell r="K19"/>
          <cell r="L19">
            <v>0.10349999999999999</v>
          </cell>
          <cell r="M19"/>
          <cell r="N19">
            <v>0.10349999999999999</v>
          </cell>
          <cell r="O19"/>
          <cell r="P19">
            <v>0.10349999999999999</v>
          </cell>
          <cell r="Q19"/>
          <cell r="R19">
            <v>9.5000000000000001E-2</v>
          </cell>
          <cell r="S19"/>
          <cell r="T19">
            <v>9.8000000000000004E-2</v>
          </cell>
          <cell r="U19"/>
          <cell r="V19">
            <v>9.2999999999999999E-2</v>
          </cell>
          <cell r="W19"/>
          <cell r="X19">
            <v>0.10349999999999999</v>
          </cell>
          <cell r="Y19"/>
          <cell r="Z19">
            <v>9.8500000000000004E-2</v>
          </cell>
          <cell r="AA19"/>
          <cell r="AC19">
            <v>9.8500000000000004E-2</v>
          </cell>
          <cell r="AD19"/>
          <cell r="AF19">
            <v>9.8500000000000004E-2</v>
          </cell>
          <cell r="AG19"/>
          <cell r="AI19">
            <v>10</v>
          </cell>
        </row>
        <row r="20"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C20"/>
          <cell r="AD20"/>
          <cell r="AF20"/>
          <cell r="AG20"/>
          <cell r="AI20">
            <v>11</v>
          </cell>
        </row>
        <row r="21">
          <cell r="H21">
            <v>2.681</v>
          </cell>
          <cell r="I21"/>
          <cell r="J21">
            <v>2.681</v>
          </cell>
          <cell r="K21"/>
          <cell r="L21">
            <v>1.0149999999999999</v>
          </cell>
          <cell r="M21"/>
          <cell r="N21">
            <v>1.0149999999999999</v>
          </cell>
          <cell r="O21"/>
          <cell r="P21">
            <v>1.0149999999999999</v>
          </cell>
          <cell r="Q21"/>
          <cell r="R21">
            <v>1.0149999999999999</v>
          </cell>
          <cell r="S21"/>
          <cell r="T21">
            <v>0.18</v>
          </cell>
          <cell r="U21"/>
          <cell r="V21">
            <v>1.0149999999999999</v>
          </cell>
          <cell r="W21"/>
          <cell r="X21">
            <v>1.0149999999999999</v>
          </cell>
          <cell r="Y21"/>
          <cell r="Z21">
            <v>-1.1717103480690274</v>
          </cell>
          <cell r="AA21"/>
          <cell r="AC21">
            <v>-1.1717103480690274</v>
          </cell>
          <cell r="AD21"/>
          <cell r="AF21">
            <v>-1.1717103480690274</v>
          </cell>
          <cell r="AG21"/>
          <cell r="AI21">
            <v>12</v>
          </cell>
        </row>
        <row r="22">
          <cell r="H22">
            <v>2.3171463210467629E-3</v>
          </cell>
          <cell r="I22"/>
          <cell r="J22">
            <v>2.3171463210467629E-3</v>
          </cell>
          <cell r="K22"/>
          <cell r="L22">
            <v>2.3171463210467629E-3</v>
          </cell>
          <cell r="M22"/>
          <cell r="N22">
            <v>2.3171463210467629E-3</v>
          </cell>
          <cell r="O22"/>
          <cell r="P22">
            <v>2.3171463210467629E-3</v>
          </cell>
          <cell r="Q22"/>
          <cell r="R22">
            <v>2.3171463210467629E-3</v>
          </cell>
          <cell r="S22"/>
          <cell r="T22">
            <v>2.3171463210467629E-3</v>
          </cell>
          <cell r="U22"/>
          <cell r="V22">
            <v>2.3171463210467629E-3</v>
          </cell>
          <cell r="W22"/>
          <cell r="X22">
            <v>2.3171463210467629E-3</v>
          </cell>
          <cell r="Y22"/>
          <cell r="Z22">
            <v>2.3171463210467629E-3</v>
          </cell>
          <cell r="AA22"/>
          <cell r="AC22">
            <v>2.3171463210467629E-3</v>
          </cell>
          <cell r="AD22"/>
          <cell r="AF22">
            <v>2.3171463210467629E-3</v>
          </cell>
          <cell r="AG22"/>
          <cell r="AI22">
            <v>13</v>
          </cell>
        </row>
        <row r="23"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C23"/>
          <cell r="AD23"/>
          <cell r="AF23"/>
          <cell r="AG23"/>
          <cell r="AI23">
            <v>14</v>
          </cell>
        </row>
        <row r="24"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C24"/>
          <cell r="AD24"/>
          <cell r="AF24"/>
          <cell r="AG24"/>
          <cell r="AI24">
            <v>15</v>
          </cell>
        </row>
        <row r="25">
          <cell r="A25"/>
          <cell r="B25" t="str">
            <v>Adjustments</v>
          </cell>
          <cell r="C25" t="str">
            <v>Go To Adjustment</v>
          </cell>
          <cell r="D25"/>
          <cell r="E25"/>
          <cell r="F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C25"/>
          <cell r="AD25"/>
          <cell r="AF25"/>
          <cell r="AG25"/>
          <cell r="AI25">
            <v>16</v>
          </cell>
        </row>
        <row r="26">
          <cell r="A26"/>
          <cell r="B26"/>
          <cell r="C26"/>
          <cell r="D26"/>
          <cell r="E26"/>
          <cell r="F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C26"/>
          <cell r="AD26"/>
          <cell r="AF26"/>
          <cell r="AG26"/>
          <cell r="AI26">
            <v>17</v>
          </cell>
        </row>
        <row r="27">
          <cell r="A27">
            <v>1</v>
          </cell>
          <cell r="B27" t="str">
            <v>AVG  RB DEC 2014</v>
          </cell>
          <cell r="C27" t="str">
            <v>RATE BASE</v>
          </cell>
          <cell r="D27"/>
          <cell r="E27" t="str">
            <v>Y</v>
          </cell>
          <cell r="F27" t="str">
            <v>AVG  RB DEC 2014</v>
          </cell>
          <cell r="H27" t="str">
            <v>AVG RB DEC 2012</v>
          </cell>
          <cell r="I27" t="str">
            <v>Y</v>
          </cell>
          <cell r="J27" t="str">
            <v>AVG RB DEC 2012</v>
          </cell>
          <cell r="K27" t="str">
            <v>Y</v>
          </cell>
          <cell r="L27" t="str">
            <v>AVG RB DEC 2013</v>
          </cell>
          <cell r="M27" t="str">
            <v>Y</v>
          </cell>
          <cell r="N27" t="str">
            <v>Y.E  RB DEC 2013</v>
          </cell>
          <cell r="O27" t="str">
            <v>Y</v>
          </cell>
          <cell r="P27" t="str">
            <v>AVG  RB DEC 2014</v>
          </cell>
          <cell r="Q27" t="str">
            <v>Y</v>
          </cell>
          <cell r="R27" t="str">
            <v>AVG  RB DEC 2014</v>
          </cell>
          <cell r="S27" t="str">
            <v>Y</v>
          </cell>
          <cell r="T27" t="str">
            <v>AVG  RB DEC 2014</v>
          </cell>
          <cell r="U27" t="str">
            <v>Y</v>
          </cell>
          <cell r="V27" t="str">
            <v>AVG  RB DEC 2014</v>
          </cell>
          <cell r="W27" t="str">
            <v>Y</v>
          </cell>
          <cell r="X27" t="str">
            <v>AVG  RB DEC 2014</v>
          </cell>
          <cell r="Y27" t="str">
            <v>Y</v>
          </cell>
          <cell r="Z27" t="str">
            <v>AVG  RB DEC 2014</v>
          </cell>
          <cell r="AA27" t="str">
            <v>Y</v>
          </cell>
          <cell r="AC27" t="str">
            <v>AVG  RB DEC 2014</v>
          </cell>
          <cell r="AD27" t="str">
            <v>Y</v>
          </cell>
          <cell r="AF27" t="str">
            <v>AVG  RB DEC 2014</v>
          </cell>
          <cell r="AG27" t="str">
            <v>Y</v>
          </cell>
          <cell r="AI27">
            <v>18</v>
          </cell>
        </row>
        <row r="28">
          <cell r="A28">
            <v>2</v>
          </cell>
          <cell r="B28" t="str">
            <v>QGC Expense Dec 2014</v>
          </cell>
          <cell r="C28" t="str">
            <v>Expense Adjustment</v>
          </cell>
          <cell r="D28"/>
          <cell r="E28" t="str">
            <v>Y</v>
          </cell>
          <cell r="F28" t="str">
            <v>QGC Expense Dec 2014</v>
          </cell>
          <cell r="H28" t="str">
            <v>QGC Expense Dec 2012</v>
          </cell>
          <cell r="I28" t="str">
            <v>N</v>
          </cell>
          <cell r="J28" t="str">
            <v>QGC Expense Dec 2012</v>
          </cell>
          <cell r="K28" t="str">
            <v>n</v>
          </cell>
          <cell r="L28" t="str">
            <v>QGC Expense Dec 2013</v>
          </cell>
          <cell r="M28" t="str">
            <v>Y</v>
          </cell>
          <cell r="N28" t="str">
            <v>QGC Expense Dec 2013</v>
          </cell>
          <cell r="O28" t="str">
            <v>Y</v>
          </cell>
          <cell r="P28" t="str">
            <v>QGC Expense Dec 2014</v>
          </cell>
          <cell r="Q28" t="str">
            <v>Y</v>
          </cell>
          <cell r="R28" t="str">
            <v>QGC Expense Dec 2014</v>
          </cell>
          <cell r="S28" t="str">
            <v>Y</v>
          </cell>
          <cell r="T28" t="str">
            <v>QGC Expense Dec 2014</v>
          </cell>
          <cell r="U28" t="str">
            <v>Y</v>
          </cell>
          <cell r="V28" t="str">
            <v>QGC Expense Dec 2014</v>
          </cell>
          <cell r="W28" t="str">
            <v>Y</v>
          </cell>
          <cell r="X28" t="str">
            <v>QGC Expense Dec 2014</v>
          </cell>
          <cell r="Y28" t="str">
            <v>Y</v>
          </cell>
          <cell r="Z28" t="str">
            <v>QGC Expense Dec 2014</v>
          </cell>
          <cell r="AA28" t="str">
            <v>Y</v>
          </cell>
          <cell r="AC28" t="str">
            <v>QGC Expense Dec 2014</v>
          </cell>
          <cell r="AD28" t="str">
            <v>Y</v>
          </cell>
          <cell r="AF28" t="str">
            <v>QGC Expense Dec 2014</v>
          </cell>
          <cell r="AG28" t="str">
            <v>Y</v>
          </cell>
          <cell r="AI28">
            <v>19</v>
          </cell>
        </row>
        <row r="29">
          <cell r="A29">
            <v>3</v>
          </cell>
          <cell r="B29" t="str">
            <v>Telecom Transfer 2014</v>
          </cell>
          <cell r="C29" t="str">
            <v>Telecom Transfer</v>
          </cell>
          <cell r="D29"/>
          <cell r="E29" t="str">
            <v>Y</v>
          </cell>
          <cell r="F29" t="str">
            <v>Telecom Transfer 2014</v>
          </cell>
          <cell r="H29" t="str">
            <v>Telecom Transfer 2013</v>
          </cell>
          <cell r="I29" t="str">
            <v>N</v>
          </cell>
          <cell r="J29" t="str">
            <v>Telecom Transfer 2013</v>
          </cell>
          <cell r="K29" t="str">
            <v>n</v>
          </cell>
          <cell r="L29" t="str">
            <v>Telecom Transfer 2013</v>
          </cell>
          <cell r="M29" t="str">
            <v>Y</v>
          </cell>
          <cell r="N29" t="str">
            <v>Telecom Transfer 2013</v>
          </cell>
          <cell r="O29" t="str">
            <v>Y</v>
          </cell>
          <cell r="P29" t="str">
            <v>Telecom Transfer 2014</v>
          </cell>
          <cell r="Q29" t="str">
            <v>Y</v>
          </cell>
          <cell r="R29" t="str">
            <v>Telecom Transfer 2014</v>
          </cell>
          <cell r="S29" t="str">
            <v>Y</v>
          </cell>
          <cell r="T29" t="str">
            <v>Telecom Transfer 2014</v>
          </cell>
          <cell r="U29" t="str">
            <v>Y</v>
          </cell>
          <cell r="V29" t="str">
            <v>Telecom Transfer 2014</v>
          </cell>
          <cell r="W29" t="str">
            <v>Y</v>
          </cell>
          <cell r="X29" t="str">
            <v>Telecom Transfer 2014</v>
          </cell>
          <cell r="Y29" t="str">
            <v>Y</v>
          </cell>
          <cell r="Z29" t="str">
            <v>Telecom Transfer 2014</v>
          </cell>
          <cell r="AA29" t="str">
            <v>Y</v>
          </cell>
          <cell r="AC29" t="str">
            <v>Telecom Transfer 2014</v>
          </cell>
          <cell r="AD29" t="str">
            <v>Y</v>
          </cell>
          <cell r="AF29" t="str">
            <v>Telecom Transfer 2014</v>
          </cell>
          <cell r="AG29" t="str">
            <v>Y</v>
          </cell>
          <cell r="AI29">
            <v>20</v>
          </cell>
        </row>
        <row r="30">
          <cell r="A30">
            <v>4</v>
          </cell>
          <cell r="B30" t="str">
            <v>AVG Projected Rev DEC 2014 FT1 Shift</v>
          </cell>
          <cell r="C30" t="str">
            <v>REVENUE  ADJUSTMENT</v>
          </cell>
          <cell r="D30"/>
          <cell r="E30" t="str">
            <v>Y</v>
          </cell>
          <cell r="F30" t="str">
            <v>AVG Projected Rev DEC 2014 FT1 Shift</v>
          </cell>
          <cell r="H30" t="str">
            <v>Booked Rev DEC 2012</v>
          </cell>
          <cell r="I30" t="str">
            <v>N</v>
          </cell>
          <cell r="J30" t="str">
            <v>Booked Rev DEC 2012</v>
          </cell>
          <cell r="K30" t="str">
            <v>Y</v>
          </cell>
          <cell r="L30" t="str">
            <v>AVG Projected Rev DEC 2013 FT1 Shift</v>
          </cell>
          <cell r="M30" t="str">
            <v>Y</v>
          </cell>
          <cell r="N30" t="str">
            <v>YE Projected Rev DEC 2013 FT1 Shift</v>
          </cell>
          <cell r="O30" t="str">
            <v>Y</v>
          </cell>
          <cell r="P30" t="str">
            <v>AVG Projected Rev DEC 2014 FT1 Shift</v>
          </cell>
          <cell r="Q30" t="str">
            <v>Y</v>
          </cell>
          <cell r="R30" t="str">
            <v>AVG Projected Rev DEC 2014 FT1 Shift</v>
          </cell>
          <cell r="S30" t="str">
            <v>Y</v>
          </cell>
          <cell r="T30" t="str">
            <v>AVG Projected Rev DEC 2014 FT1 Shift</v>
          </cell>
          <cell r="U30" t="str">
            <v>Y</v>
          </cell>
          <cell r="V30" t="str">
            <v>AVG Projected Rev DEC 2014 FT1 Shift</v>
          </cell>
          <cell r="W30" t="str">
            <v>Y</v>
          </cell>
          <cell r="X30" t="str">
            <v>AVG Projected Rev DEC 2014 FT1 Shift</v>
          </cell>
          <cell r="Y30" t="str">
            <v>Y</v>
          </cell>
          <cell r="Z30" t="str">
            <v>AVG Projected Rev DEC 2014 FT1 Shift</v>
          </cell>
          <cell r="AA30" t="str">
            <v>Y</v>
          </cell>
          <cell r="AC30" t="str">
            <v>AVG Projected Rev DEC 2014 FT1 Shift</v>
          </cell>
          <cell r="AD30" t="str">
            <v>Y</v>
          </cell>
          <cell r="AF30" t="str">
            <v>AVG Projected Rev DEC 2014 FT1 Shift</v>
          </cell>
          <cell r="AG30" t="str">
            <v>Y</v>
          </cell>
          <cell r="AI30">
            <v>21</v>
          </cell>
        </row>
        <row r="31">
          <cell r="A31">
            <v>5</v>
          </cell>
          <cell r="B31" t="str">
            <v>Underground Storage</v>
          </cell>
          <cell r="C31" t="str">
            <v>Underground Storage</v>
          </cell>
          <cell r="D31"/>
          <cell r="E31" t="str">
            <v>Y</v>
          </cell>
          <cell r="F31" t="str">
            <v>Underground Storage</v>
          </cell>
          <cell r="H31" t="str">
            <v>Underground Storage</v>
          </cell>
          <cell r="I31" t="str">
            <v>Y</v>
          </cell>
          <cell r="J31" t="str">
            <v>Underground Storage</v>
          </cell>
          <cell r="K31" t="str">
            <v>Y</v>
          </cell>
          <cell r="L31" t="str">
            <v>Underground Storage</v>
          </cell>
          <cell r="M31" t="str">
            <v>Y</v>
          </cell>
          <cell r="N31" t="str">
            <v>Underground Storage</v>
          </cell>
          <cell r="O31" t="str">
            <v>Y</v>
          </cell>
          <cell r="P31" t="str">
            <v>Underground Storage</v>
          </cell>
          <cell r="Q31" t="str">
            <v>Y</v>
          </cell>
          <cell r="R31" t="str">
            <v>Underground Storage</v>
          </cell>
          <cell r="S31" t="str">
            <v>Y</v>
          </cell>
          <cell r="T31" t="str">
            <v>Underground Storage</v>
          </cell>
          <cell r="U31" t="str">
            <v>Y</v>
          </cell>
          <cell r="V31" t="str">
            <v>Underground Storage</v>
          </cell>
          <cell r="W31" t="str">
            <v>Y</v>
          </cell>
          <cell r="X31" t="str">
            <v>Underground Storage</v>
          </cell>
          <cell r="Y31" t="str">
            <v>Y</v>
          </cell>
          <cell r="Z31" t="str">
            <v>Underground Storage</v>
          </cell>
          <cell r="AA31" t="str">
            <v>Y</v>
          </cell>
          <cell r="AC31" t="str">
            <v>Underground Storage</v>
          </cell>
          <cell r="AD31" t="str">
            <v>Y</v>
          </cell>
          <cell r="AF31" t="str">
            <v>Underground Storage</v>
          </cell>
          <cell r="AG31" t="str">
            <v>Y</v>
          </cell>
          <cell r="AI31">
            <v>22</v>
          </cell>
        </row>
        <row r="32">
          <cell r="A32">
            <v>6</v>
          </cell>
          <cell r="B32" t="str">
            <v>Wexpro</v>
          </cell>
          <cell r="C32" t="str">
            <v>3-Wexpro'!A1</v>
          </cell>
          <cell r="D32"/>
          <cell r="E32" t="str">
            <v>Y</v>
          </cell>
          <cell r="F32" t="str">
            <v>Wexpro</v>
          </cell>
          <cell r="H32" t="str">
            <v>Wexpro</v>
          </cell>
          <cell r="I32" t="str">
            <v>Y</v>
          </cell>
          <cell r="J32" t="str">
            <v>Wexpro</v>
          </cell>
          <cell r="K32" t="str">
            <v>Y</v>
          </cell>
          <cell r="L32" t="str">
            <v>Wexpro</v>
          </cell>
          <cell r="M32" t="str">
            <v>Y</v>
          </cell>
          <cell r="N32" t="str">
            <v>Wexpro</v>
          </cell>
          <cell r="O32" t="str">
            <v>Y</v>
          </cell>
          <cell r="P32" t="str">
            <v>Wexpro</v>
          </cell>
          <cell r="Q32" t="str">
            <v>Y</v>
          </cell>
          <cell r="R32" t="str">
            <v>Wexpro</v>
          </cell>
          <cell r="S32" t="str">
            <v>Y</v>
          </cell>
          <cell r="T32" t="str">
            <v>Wexpro</v>
          </cell>
          <cell r="U32" t="str">
            <v>Y</v>
          </cell>
          <cell r="V32" t="str">
            <v>Wexpro</v>
          </cell>
          <cell r="W32" t="str">
            <v>Y</v>
          </cell>
          <cell r="X32" t="str">
            <v>Wexpro</v>
          </cell>
          <cell r="Y32" t="str">
            <v>Y</v>
          </cell>
          <cell r="Z32" t="str">
            <v>Wexpro</v>
          </cell>
          <cell r="AA32" t="str">
            <v>Y</v>
          </cell>
          <cell r="AC32" t="str">
            <v>Wexpro</v>
          </cell>
          <cell r="AD32" t="str">
            <v>Y</v>
          </cell>
          <cell r="AF32" t="str">
            <v>Wexpro</v>
          </cell>
          <cell r="AG32" t="str">
            <v>Y</v>
          </cell>
          <cell r="AI32">
            <v>23</v>
          </cell>
        </row>
        <row r="33">
          <cell r="A33">
            <v>7</v>
          </cell>
          <cell r="B33" t="str">
            <v xml:space="preserve">Oak City RevenueQGC </v>
          </cell>
          <cell r="C33" t="str">
            <v>OakCity'!A1</v>
          </cell>
          <cell r="D33"/>
          <cell r="E33" t="str">
            <v>N</v>
          </cell>
          <cell r="F33" t="str">
            <v xml:space="preserve">Oak City RevenueQGC </v>
          </cell>
          <cell r="H33" t="str">
            <v xml:space="preserve">Oak City RevenueQGC </v>
          </cell>
          <cell r="I33" t="str">
            <v>N</v>
          </cell>
          <cell r="J33" t="str">
            <v xml:space="preserve">Oak City RevenueQGC </v>
          </cell>
          <cell r="K33" t="str">
            <v>n</v>
          </cell>
          <cell r="L33" t="str">
            <v xml:space="preserve">Oak City RevenueQGC </v>
          </cell>
          <cell r="M33" t="str">
            <v>N</v>
          </cell>
          <cell r="N33" t="str">
            <v xml:space="preserve">Oak City RevenueQGC </v>
          </cell>
          <cell r="O33" t="str">
            <v>N</v>
          </cell>
          <cell r="P33" t="str">
            <v xml:space="preserve">Oak City RevenueQGC </v>
          </cell>
          <cell r="Q33" t="str">
            <v>N</v>
          </cell>
          <cell r="R33" t="str">
            <v xml:space="preserve">Oak City RevenueQGC </v>
          </cell>
          <cell r="S33" t="str">
            <v>N</v>
          </cell>
          <cell r="T33" t="str">
            <v xml:space="preserve">Oak City RevenueQGC </v>
          </cell>
          <cell r="U33" t="str">
            <v>N</v>
          </cell>
          <cell r="V33" t="str">
            <v xml:space="preserve">Oak City RevenueQGC </v>
          </cell>
          <cell r="W33" t="str">
            <v>N</v>
          </cell>
          <cell r="X33" t="str">
            <v xml:space="preserve">Oak City RevenueQGC </v>
          </cell>
          <cell r="Y33" t="str">
            <v>N</v>
          </cell>
          <cell r="Z33" t="str">
            <v xml:space="preserve">Oak City RevenueQGC </v>
          </cell>
          <cell r="AA33" t="str">
            <v>N</v>
          </cell>
          <cell r="AC33" t="str">
            <v xml:space="preserve">Oak City RevenueQGC </v>
          </cell>
          <cell r="AD33" t="str">
            <v>N</v>
          </cell>
          <cell r="AF33" t="str">
            <v xml:space="preserve">Oak City RevenueQGC </v>
          </cell>
          <cell r="AG33" t="str">
            <v>N</v>
          </cell>
          <cell r="AI33">
            <v>24</v>
          </cell>
        </row>
        <row r="34">
          <cell r="A34">
            <v>8</v>
          </cell>
          <cell r="B34" t="str">
            <v>Energy Efficiency 2014</v>
          </cell>
          <cell r="C34" t="str">
            <v>Energy Efficiency</v>
          </cell>
          <cell r="D34"/>
          <cell r="E34" t="str">
            <v>Y</v>
          </cell>
          <cell r="F34" t="str">
            <v>Energy Efficiency 2014</v>
          </cell>
          <cell r="H34" t="str">
            <v>Energy Efficiency 2012</v>
          </cell>
          <cell r="I34" t="str">
            <v>Y</v>
          </cell>
          <cell r="J34" t="str">
            <v>Energy Efficiency 2012</v>
          </cell>
          <cell r="K34" t="str">
            <v>Y</v>
          </cell>
          <cell r="L34" t="str">
            <v>Energy Efficiency 2013</v>
          </cell>
          <cell r="M34" t="str">
            <v>Y</v>
          </cell>
          <cell r="N34" t="str">
            <v>Energy Efficiency 2013</v>
          </cell>
          <cell r="O34" t="str">
            <v>Y</v>
          </cell>
          <cell r="P34" t="str">
            <v>Energy Efficiency 2014</v>
          </cell>
          <cell r="Q34" t="str">
            <v>Y</v>
          </cell>
          <cell r="R34" t="str">
            <v>Energy Efficiency 2014</v>
          </cell>
          <cell r="S34" t="str">
            <v>Y</v>
          </cell>
          <cell r="T34" t="str">
            <v>Energy Efficiency 2014</v>
          </cell>
          <cell r="U34" t="str">
            <v>Y</v>
          </cell>
          <cell r="V34" t="str">
            <v>Energy Efficiency 2014</v>
          </cell>
          <cell r="W34" t="str">
            <v>Y</v>
          </cell>
          <cell r="X34" t="str">
            <v>Energy Efficiency 2014</v>
          </cell>
          <cell r="Y34" t="str">
            <v>Y</v>
          </cell>
          <cell r="Z34" t="str">
            <v>Energy Efficiency 2014</v>
          </cell>
          <cell r="AA34" t="str">
            <v>Y</v>
          </cell>
          <cell r="AC34" t="str">
            <v>Energy Efficiency 2014</v>
          </cell>
          <cell r="AD34" t="str">
            <v>Y</v>
          </cell>
          <cell r="AF34" t="str">
            <v>Energy Efficiency 2014</v>
          </cell>
          <cell r="AG34" t="str">
            <v>Y</v>
          </cell>
          <cell r="AI34">
            <v>25</v>
          </cell>
        </row>
        <row r="35">
          <cell r="A35">
            <v>9</v>
          </cell>
          <cell r="B35" t="str">
            <v>Utah Bad DebtDEC 2014</v>
          </cell>
          <cell r="C35" t="str">
            <v>Utah Bad Debt</v>
          </cell>
          <cell r="D35"/>
          <cell r="E35" t="str">
            <v>Y</v>
          </cell>
          <cell r="F35" t="str">
            <v>Utah Bad DebtDEC 2014</v>
          </cell>
          <cell r="H35" t="str">
            <v>Utah Bad DebtDEC 2012</v>
          </cell>
          <cell r="I35" t="str">
            <v>N</v>
          </cell>
          <cell r="J35" t="str">
            <v>Utah Bad DebtDEC 2012</v>
          </cell>
          <cell r="K35" t="str">
            <v>Y</v>
          </cell>
          <cell r="L35" t="str">
            <v>Utah Bad DebtDEC 2013</v>
          </cell>
          <cell r="M35" t="str">
            <v>Y</v>
          </cell>
          <cell r="N35" t="str">
            <v>Utah Bad DebtDEC 2013</v>
          </cell>
          <cell r="O35" t="str">
            <v>Y</v>
          </cell>
          <cell r="P35" t="str">
            <v>Utah Bad DebtDEC 2014</v>
          </cell>
          <cell r="Q35" t="str">
            <v>Y</v>
          </cell>
          <cell r="R35" t="str">
            <v>Utah Bad DebtDEC 2014</v>
          </cell>
          <cell r="S35" t="str">
            <v>Y</v>
          </cell>
          <cell r="T35" t="str">
            <v>Utah Bad DebtDEC 2014</v>
          </cell>
          <cell r="U35" t="str">
            <v>Y</v>
          </cell>
          <cell r="V35" t="str">
            <v>Utah Bad DebtDEC 2014</v>
          </cell>
          <cell r="W35" t="str">
            <v>Y</v>
          </cell>
          <cell r="X35" t="str">
            <v>Utah Bad DebtDEC 2014</v>
          </cell>
          <cell r="Y35" t="str">
            <v>Y</v>
          </cell>
          <cell r="Z35" t="str">
            <v>Utah Bad DebtDEC 2014</v>
          </cell>
          <cell r="AA35" t="str">
            <v>Y</v>
          </cell>
          <cell r="AC35" t="str">
            <v>Utah Bad DebtDEC 2014</v>
          </cell>
          <cell r="AD35" t="str">
            <v>Y</v>
          </cell>
          <cell r="AF35" t="str">
            <v>Utah Bad DebtDEC 2014</v>
          </cell>
          <cell r="AG35" t="str">
            <v>Y</v>
          </cell>
          <cell r="AI35">
            <v>26</v>
          </cell>
        </row>
        <row r="36">
          <cell r="A36">
            <v>10</v>
          </cell>
          <cell r="B36" t="str">
            <v>QGC Incentives 2014</v>
          </cell>
          <cell r="C36" t="str">
            <v>Incentives</v>
          </cell>
          <cell r="D36"/>
          <cell r="E36" t="str">
            <v>Y</v>
          </cell>
          <cell r="F36" t="str">
            <v>QGC Incentives 2014</v>
          </cell>
          <cell r="H36" t="str">
            <v>QGC Incentives 2012</v>
          </cell>
          <cell r="I36" t="str">
            <v>N</v>
          </cell>
          <cell r="J36" t="str">
            <v>QGC Incentives 2012</v>
          </cell>
          <cell r="K36" t="str">
            <v>Y</v>
          </cell>
          <cell r="L36" t="str">
            <v>QGC Incentives 2013</v>
          </cell>
          <cell r="M36" t="str">
            <v>Y</v>
          </cell>
          <cell r="N36" t="str">
            <v>QGC Incentives 2013</v>
          </cell>
          <cell r="O36" t="str">
            <v>Y</v>
          </cell>
          <cell r="P36" t="str">
            <v>QGC Incentives 2014</v>
          </cell>
          <cell r="Q36" t="str">
            <v>Y</v>
          </cell>
          <cell r="R36" t="str">
            <v>QGC Incentives 2014</v>
          </cell>
          <cell r="S36" t="str">
            <v>Y</v>
          </cell>
          <cell r="T36" t="str">
            <v>QGC Incentives 2014</v>
          </cell>
          <cell r="U36" t="str">
            <v>Y</v>
          </cell>
          <cell r="V36" t="str">
            <v>QGC Incentives 2014</v>
          </cell>
          <cell r="W36" t="str">
            <v>Y</v>
          </cell>
          <cell r="X36" t="str">
            <v>QGC Incentives 2014</v>
          </cell>
          <cell r="Y36" t="str">
            <v>Y</v>
          </cell>
          <cell r="Z36" t="str">
            <v>QGC Incentives 2014</v>
          </cell>
          <cell r="AA36" t="str">
            <v>Y</v>
          </cell>
          <cell r="AC36" t="str">
            <v>QGC Incentives 2014</v>
          </cell>
          <cell r="AD36" t="str">
            <v>Y</v>
          </cell>
          <cell r="AF36" t="str">
            <v>QGC Incentives 2014</v>
          </cell>
          <cell r="AG36" t="str">
            <v>Y</v>
          </cell>
          <cell r="AI36">
            <v>27</v>
          </cell>
        </row>
        <row r="37">
          <cell r="A37">
            <v>11</v>
          </cell>
          <cell r="B37" t="str">
            <v>QGC Stock Incentives 2014</v>
          </cell>
          <cell r="C37" t="str">
            <v>Stock Incentives</v>
          </cell>
          <cell r="D37"/>
          <cell r="E37" t="str">
            <v>Y</v>
          </cell>
          <cell r="F37" t="str">
            <v>QGC Stock Incentives 2014</v>
          </cell>
          <cell r="H37" t="str">
            <v>QGC Stock Incentives 2012</v>
          </cell>
          <cell r="I37" t="str">
            <v>N</v>
          </cell>
          <cell r="J37" t="str">
            <v>QGC Stock Incentives 2012</v>
          </cell>
          <cell r="K37" t="str">
            <v>Y</v>
          </cell>
          <cell r="L37" t="str">
            <v>QGC Stock Incentives 2013</v>
          </cell>
          <cell r="M37" t="str">
            <v>Y</v>
          </cell>
          <cell r="N37" t="str">
            <v>QGC Stock Incentives 2013</v>
          </cell>
          <cell r="O37" t="str">
            <v>Y</v>
          </cell>
          <cell r="P37" t="str">
            <v>QGC Stock Incentives 2014</v>
          </cell>
          <cell r="Q37" t="str">
            <v>Y</v>
          </cell>
          <cell r="R37" t="str">
            <v>QGC Stock Incentives 2014</v>
          </cell>
          <cell r="S37" t="str">
            <v>Y</v>
          </cell>
          <cell r="T37" t="str">
            <v>QGC Stock Incentives 2014</v>
          </cell>
          <cell r="U37" t="str">
            <v>Y</v>
          </cell>
          <cell r="V37" t="str">
            <v>QGC Stock Incentives 2014</v>
          </cell>
          <cell r="W37" t="str">
            <v>Y</v>
          </cell>
          <cell r="X37" t="str">
            <v>QGC Stock Incentives 2014</v>
          </cell>
          <cell r="Y37" t="str">
            <v>Y</v>
          </cell>
          <cell r="Z37" t="str">
            <v>QGC Stock Incentives 2014</v>
          </cell>
          <cell r="AA37" t="str">
            <v>Y</v>
          </cell>
          <cell r="AC37" t="str">
            <v>QGC Stock Incentives 2014</v>
          </cell>
          <cell r="AD37" t="str">
            <v>Y</v>
          </cell>
          <cell r="AF37" t="str">
            <v>QGC Stock Incentives 2014</v>
          </cell>
          <cell r="AG37" t="str">
            <v>Y</v>
          </cell>
          <cell r="AI37">
            <v>28</v>
          </cell>
        </row>
        <row r="38">
          <cell r="A38">
            <v>12</v>
          </cell>
          <cell r="B38" t="str">
            <v>QGC Sporting Events DEC 2014</v>
          </cell>
          <cell r="C38" t="str">
            <v>Sporting Events</v>
          </cell>
          <cell r="D38"/>
          <cell r="E38" t="str">
            <v>Y</v>
          </cell>
          <cell r="F38" t="str">
            <v>QGC Sporting Events DEC 2014</v>
          </cell>
          <cell r="H38" t="str">
            <v>QGC Sporting Events DEC 2012</v>
          </cell>
          <cell r="I38" t="str">
            <v>N</v>
          </cell>
          <cell r="J38" t="str">
            <v>QGC Sporting Events DEC 2012</v>
          </cell>
          <cell r="K38" t="str">
            <v>Y</v>
          </cell>
          <cell r="L38" t="str">
            <v>QGC Sporting Events DEC 2013</v>
          </cell>
          <cell r="M38" t="str">
            <v>Y</v>
          </cell>
          <cell r="N38" t="str">
            <v>QGC Sporting Events DEC 2013</v>
          </cell>
          <cell r="O38" t="str">
            <v>Y</v>
          </cell>
          <cell r="P38" t="str">
            <v>QGC Sporting Events DEC 2014</v>
          </cell>
          <cell r="Q38" t="str">
            <v>Y</v>
          </cell>
          <cell r="R38" t="str">
            <v>QGC Sporting Events DEC 2014</v>
          </cell>
          <cell r="S38" t="str">
            <v>Y</v>
          </cell>
          <cell r="T38" t="str">
            <v>QGC Sporting Events DEC 2014</v>
          </cell>
          <cell r="U38" t="str">
            <v>Y</v>
          </cell>
          <cell r="V38" t="str">
            <v>QGC Sporting Events DEC 2014</v>
          </cell>
          <cell r="W38" t="str">
            <v>Y</v>
          </cell>
          <cell r="X38" t="str">
            <v>QGC Sporting Events DEC 2014</v>
          </cell>
          <cell r="Y38" t="str">
            <v>Y</v>
          </cell>
          <cell r="Z38" t="str">
            <v>QGC Sporting Events DEC 2014</v>
          </cell>
          <cell r="AA38" t="str">
            <v>Y</v>
          </cell>
          <cell r="AC38" t="str">
            <v>QGC Sporting Events DEC 2014</v>
          </cell>
          <cell r="AD38" t="str">
            <v>Y</v>
          </cell>
          <cell r="AF38" t="str">
            <v>QGC Sporting Events DEC 2014</v>
          </cell>
          <cell r="AG38" t="str">
            <v>Y</v>
          </cell>
          <cell r="AI38">
            <v>29</v>
          </cell>
        </row>
        <row r="39">
          <cell r="A39">
            <v>13</v>
          </cell>
          <cell r="B39" t="str">
            <v>QGC Advertising DEC 2014</v>
          </cell>
          <cell r="C39" t="str">
            <v>Advertising</v>
          </cell>
          <cell r="D39"/>
          <cell r="E39" t="str">
            <v>Y</v>
          </cell>
          <cell r="F39" t="str">
            <v>QGC Advertising DEC 2014</v>
          </cell>
          <cell r="H39" t="str">
            <v>QGC Advertising DEC 2012</v>
          </cell>
          <cell r="I39" t="str">
            <v>N</v>
          </cell>
          <cell r="J39" t="str">
            <v>QGC Advertising DEC 2012</v>
          </cell>
          <cell r="K39" t="str">
            <v>Y</v>
          </cell>
          <cell r="L39" t="str">
            <v>QGC Advertising DEC 2013</v>
          </cell>
          <cell r="M39" t="str">
            <v>Y</v>
          </cell>
          <cell r="N39" t="str">
            <v>QGC Advertising DEC 2013</v>
          </cell>
          <cell r="O39" t="str">
            <v>Y</v>
          </cell>
          <cell r="P39" t="str">
            <v>QGC Advertising DEC 2014</v>
          </cell>
          <cell r="Q39" t="str">
            <v>Y</v>
          </cell>
          <cell r="R39" t="str">
            <v>QGC Advertising DEC 2014</v>
          </cell>
          <cell r="S39" t="str">
            <v>Y</v>
          </cell>
          <cell r="T39" t="str">
            <v>QGC Advertising DEC 2014</v>
          </cell>
          <cell r="U39" t="str">
            <v>Y</v>
          </cell>
          <cell r="V39" t="str">
            <v>QGC Advertising DEC 2014</v>
          </cell>
          <cell r="W39" t="str">
            <v>Y</v>
          </cell>
          <cell r="X39" t="str">
            <v>QGC Advertising DEC 2014</v>
          </cell>
          <cell r="Y39" t="str">
            <v>Y</v>
          </cell>
          <cell r="Z39" t="str">
            <v>QGC Advertising DEC 2014</v>
          </cell>
          <cell r="AA39" t="str">
            <v>Y</v>
          </cell>
          <cell r="AC39" t="str">
            <v>QGC Advertising DEC 2014</v>
          </cell>
          <cell r="AD39" t="str">
            <v>Y</v>
          </cell>
          <cell r="AF39" t="str">
            <v>QGC Advertising DEC 2014</v>
          </cell>
          <cell r="AG39" t="str">
            <v>Y</v>
          </cell>
          <cell r="AI39">
            <v>30</v>
          </cell>
        </row>
        <row r="40">
          <cell r="A40">
            <v>14</v>
          </cell>
          <cell r="B40" t="str">
            <v>QGC Don &amp; Memberships DEC 2014</v>
          </cell>
          <cell r="C40" t="str">
            <v>Donations</v>
          </cell>
          <cell r="D40"/>
          <cell r="E40" t="str">
            <v>Y</v>
          </cell>
          <cell r="F40" t="str">
            <v>QGC Don &amp; Memberships DEC 2014</v>
          </cell>
          <cell r="H40" t="str">
            <v>QGC Don &amp; Membership DEC 2012</v>
          </cell>
          <cell r="I40" t="str">
            <v>N</v>
          </cell>
          <cell r="J40" t="str">
            <v>QGC Don &amp; Membership DEC 2012</v>
          </cell>
          <cell r="K40" t="str">
            <v>Y</v>
          </cell>
          <cell r="L40" t="str">
            <v>QGC Don &amp; Membership DEC 2013</v>
          </cell>
          <cell r="M40" t="str">
            <v>Y</v>
          </cell>
          <cell r="N40" t="str">
            <v>QGC Don &amp; Membership DEC 2013</v>
          </cell>
          <cell r="O40" t="str">
            <v>Y</v>
          </cell>
          <cell r="P40" t="str">
            <v>QGC Don &amp; Memberships DEC 2014</v>
          </cell>
          <cell r="Q40" t="str">
            <v>Y</v>
          </cell>
          <cell r="R40" t="str">
            <v>QGC Don &amp; Memberships DEC 2014</v>
          </cell>
          <cell r="S40" t="str">
            <v>Y</v>
          </cell>
          <cell r="T40" t="str">
            <v>QGC Don &amp; Memberships DEC 2014</v>
          </cell>
          <cell r="U40" t="str">
            <v>Y</v>
          </cell>
          <cell r="V40" t="str">
            <v>QGC Don &amp; Memberships DEC 2014</v>
          </cell>
          <cell r="W40" t="str">
            <v>Y</v>
          </cell>
          <cell r="X40" t="str">
            <v>QGC Don &amp; Memberships DEC 2014</v>
          </cell>
          <cell r="Y40" t="str">
            <v>Y</v>
          </cell>
          <cell r="Z40" t="str">
            <v>QGC Don &amp; Memberships DEC 2014</v>
          </cell>
          <cell r="AA40" t="str">
            <v>Y</v>
          </cell>
          <cell r="AC40" t="str">
            <v>QGC Don &amp; Memberships DEC 2014</v>
          </cell>
          <cell r="AD40" t="str">
            <v>Y</v>
          </cell>
          <cell r="AF40" t="str">
            <v>QGC Don &amp; Memberships DEC 2014</v>
          </cell>
          <cell r="AG40" t="str">
            <v>Y</v>
          </cell>
          <cell r="AI40">
            <v>31</v>
          </cell>
        </row>
        <row r="41">
          <cell r="A41">
            <v>15</v>
          </cell>
          <cell r="B41" t="str">
            <v>QGC Reserve Accrual Dec 2014</v>
          </cell>
          <cell r="C41" t="str">
            <v>RESERVE ACCRUAL</v>
          </cell>
          <cell r="D41"/>
          <cell r="E41" t="str">
            <v>Y</v>
          </cell>
          <cell r="F41" t="str">
            <v>QGC Reserve Accrual Dec 2014</v>
          </cell>
          <cell r="H41" t="str">
            <v>QGC Reserve Accrual Dec 2012</v>
          </cell>
          <cell r="I41" t="str">
            <v>N</v>
          </cell>
          <cell r="J41" t="str">
            <v>QGC Reserve Accrual Dec 2012</v>
          </cell>
          <cell r="K41" t="str">
            <v>Y</v>
          </cell>
          <cell r="L41" t="str">
            <v>QGC Reserve Accrual Dec 2013</v>
          </cell>
          <cell r="M41" t="str">
            <v>Y</v>
          </cell>
          <cell r="N41" t="str">
            <v>QGC Reserve Accrual Dec 2013</v>
          </cell>
          <cell r="O41" t="str">
            <v>Y</v>
          </cell>
          <cell r="P41" t="str">
            <v>QGC Reserve Accrual Dec 2014</v>
          </cell>
          <cell r="Q41" t="str">
            <v>Y</v>
          </cell>
          <cell r="R41" t="str">
            <v>QGC Reserve Accrual Dec 2014</v>
          </cell>
          <cell r="S41" t="str">
            <v>Y</v>
          </cell>
          <cell r="T41" t="str">
            <v>QGC Reserve Accrual Dec 2014</v>
          </cell>
          <cell r="U41" t="str">
            <v>Y</v>
          </cell>
          <cell r="V41" t="str">
            <v>QGC Reserve Accrual Dec 2014</v>
          </cell>
          <cell r="W41" t="str">
            <v>Y</v>
          </cell>
          <cell r="X41" t="str">
            <v>QGC Reserve Accrual Dec 2014</v>
          </cell>
          <cell r="Y41" t="str">
            <v>Y</v>
          </cell>
          <cell r="Z41" t="str">
            <v>QGC Reserve Accrual Dec 2014</v>
          </cell>
          <cell r="AA41" t="str">
            <v>Y</v>
          </cell>
          <cell r="AC41" t="str">
            <v>QGC Reserve Accrual Dec 2014</v>
          </cell>
          <cell r="AD41" t="str">
            <v>Y</v>
          </cell>
          <cell r="AF41" t="str">
            <v>QGC Reserve Accrual Dec 2014</v>
          </cell>
          <cell r="AG41" t="str">
            <v>Y</v>
          </cell>
          <cell r="AI41">
            <v>32</v>
          </cell>
        </row>
        <row r="42">
          <cell r="A42">
            <v>16</v>
          </cell>
          <cell r="B42" t="str">
            <v>Pipeline Integrity 2014</v>
          </cell>
          <cell r="C42" t="str">
            <v>Pipeline Integrity</v>
          </cell>
          <cell r="D42"/>
          <cell r="E42" t="str">
            <v>Y</v>
          </cell>
          <cell r="F42" t="str">
            <v>Pipeline Integrity 2014</v>
          </cell>
          <cell r="H42" t="str">
            <v>Pipeline Integrity 2013</v>
          </cell>
          <cell r="I42" t="str">
            <v>N</v>
          </cell>
          <cell r="J42" t="str">
            <v>Pipeline Integrity 2013</v>
          </cell>
          <cell r="K42" t="str">
            <v>N</v>
          </cell>
          <cell r="L42" t="str">
            <v>Pipeline Integrity 2013</v>
          </cell>
          <cell r="M42" t="str">
            <v>Y</v>
          </cell>
          <cell r="N42" t="str">
            <v>Pipeline Integrity 2013</v>
          </cell>
          <cell r="O42" t="str">
            <v>Y</v>
          </cell>
          <cell r="P42" t="str">
            <v>Pipeline Integrity 2014</v>
          </cell>
          <cell r="Q42" t="str">
            <v>Y</v>
          </cell>
          <cell r="R42" t="str">
            <v>Pipeline Integrity 2014</v>
          </cell>
          <cell r="S42" t="str">
            <v>Y</v>
          </cell>
          <cell r="T42" t="str">
            <v>Pipeline Integrity 2014</v>
          </cell>
          <cell r="U42" t="str">
            <v>Y</v>
          </cell>
          <cell r="V42" t="str">
            <v>Pipeline Integrity 2014</v>
          </cell>
          <cell r="W42" t="str">
            <v>Y</v>
          </cell>
          <cell r="X42" t="str">
            <v>Pipeline Integrity 2014</v>
          </cell>
          <cell r="Y42" t="str">
            <v>Y</v>
          </cell>
          <cell r="Z42" t="str">
            <v>Pipeline Integrity 2014</v>
          </cell>
          <cell r="AA42" t="str">
            <v>Y</v>
          </cell>
          <cell r="AC42" t="str">
            <v>Pipeline Integrity 2014</v>
          </cell>
          <cell r="AD42" t="str">
            <v>Y</v>
          </cell>
          <cell r="AF42" t="str">
            <v>Pipeline Integrity 2014</v>
          </cell>
          <cell r="AG42" t="str">
            <v>Y</v>
          </cell>
          <cell r="AI42">
            <v>33</v>
          </cell>
        </row>
        <row r="43">
          <cell r="A43">
            <v>17</v>
          </cell>
          <cell r="B43" t="str">
            <v>QGC State Tax Dec 2014</v>
          </cell>
          <cell r="C43" t="str">
            <v>State Tax</v>
          </cell>
          <cell r="D43"/>
          <cell r="E43" t="str">
            <v>Y</v>
          </cell>
          <cell r="F43" t="str">
            <v>QGC State Tax Dec 2014</v>
          </cell>
          <cell r="H43" t="str">
            <v>QGC State Tax Dec 2012</v>
          </cell>
          <cell r="I43" t="str">
            <v>N</v>
          </cell>
          <cell r="J43" t="str">
            <v>QGC State Tax Dec 2012</v>
          </cell>
          <cell r="K43" t="str">
            <v>Y</v>
          </cell>
          <cell r="L43" t="str">
            <v>QGC State Tax Dec 2013</v>
          </cell>
          <cell r="M43" t="str">
            <v>Y</v>
          </cell>
          <cell r="N43" t="str">
            <v>QGC State Tax Dec 2013</v>
          </cell>
          <cell r="O43" t="str">
            <v>Y</v>
          </cell>
          <cell r="P43" t="str">
            <v>QGC State Tax Dec 2014</v>
          </cell>
          <cell r="Q43" t="str">
            <v>Y</v>
          </cell>
          <cell r="R43" t="str">
            <v>QGC State Tax Dec 2014</v>
          </cell>
          <cell r="S43" t="str">
            <v>Y</v>
          </cell>
          <cell r="T43" t="str">
            <v>QGC State Tax Dec 2014</v>
          </cell>
          <cell r="U43" t="str">
            <v>Y</v>
          </cell>
          <cell r="V43" t="str">
            <v>QGC State Tax Dec 2014</v>
          </cell>
          <cell r="W43" t="str">
            <v>Y</v>
          </cell>
          <cell r="X43" t="str">
            <v>QGC State Tax Dec 2014</v>
          </cell>
          <cell r="Y43" t="str">
            <v>Y</v>
          </cell>
          <cell r="Z43" t="str">
            <v>QGC State Tax Dec 2014</v>
          </cell>
          <cell r="AA43" t="str">
            <v>Y</v>
          </cell>
          <cell r="AC43" t="str">
            <v>QGC State Tax Dec 2014</v>
          </cell>
          <cell r="AD43" t="str">
            <v>Y</v>
          </cell>
          <cell r="AF43" t="str">
            <v>QGC State Tax Dec 2014</v>
          </cell>
          <cell r="AG43" t="str">
            <v>Y</v>
          </cell>
          <cell r="AI43">
            <v>34</v>
          </cell>
        </row>
        <row r="44">
          <cell r="A44">
            <v>18</v>
          </cell>
          <cell r="B44" t="str">
            <v xml:space="preserve">QGC Labor Adj </v>
          </cell>
          <cell r="C44" t="str">
            <v>Labor Adjustment</v>
          </cell>
          <cell r="D44"/>
          <cell r="E44" t="str">
            <v>N</v>
          </cell>
          <cell r="F44" t="str">
            <v xml:space="preserve">QGC Labor Adj </v>
          </cell>
          <cell r="H44" t="str">
            <v xml:space="preserve">QGC Labor Adj </v>
          </cell>
          <cell r="I44" t="str">
            <v>N</v>
          </cell>
          <cell r="J44" t="str">
            <v xml:space="preserve">QGC Labor Adj </v>
          </cell>
          <cell r="K44" t="str">
            <v>Y</v>
          </cell>
          <cell r="L44" t="str">
            <v xml:space="preserve">QGC Labor Adj </v>
          </cell>
          <cell r="M44" t="str">
            <v>N</v>
          </cell>
          <cell r="N44" t="str">
            <v xml:space="preserve">QGC Labor Adj </v>
          </cell>
          <cell r="O44" t="str">
            <v>N</v>
          </cell>
          <cell r="P44" t="str">
            <v xml:space="preserve">QGC Labor Adj </v>
          </cell>
          <cell r="Q44" t="str">
            <v>N</v>
          </cell>
          <cell r="R44" t="str">
            <v xml:space="preserve">QGC Labor Adj </v>
          </cell>
          <cell r="S44" t="str">
            <v>N</v>
          </cell>
          <cell r="T44" t="str">
            <v xml:space="preserve">QGC Labor Adj </v>
          </cell>
          <cell r="U44" t="str">
            <v>N</v>
          </cell>
          <cell r="V44" t="str">
            <v xml:space="preserve">QGC Labor Adj </v>
          </cell>
          <cell r="W44" t="str">
            <v>N</v>
          </cell>
          <cell r="X44" t="str">
            <v xml:space="preserve">QGC Labor Adj </v>
          </cell>
          <cell r="Y44" t="str">
            <v>N</v>
          </cell>
          <cell r="Z44" t="str">
            <v xml:space="preserve">QGC Labor Adj </v>
          </cell>
          <cell r="AA44" t="str">
            <v>N</v>
          </cell>
          <cell r="AC44" t="str">
            <v xml:space="preserve">QGC Labor Adj </v>
          </cell>
          <cell r="AD44" t="str">
            <v>N</v>
          </cell>
          <cell r="AF44" t="str">
            <v xml:space="preserve">QGC Labor Adj </v>
          </cell>
          <cell r="AG44" t="str">
            <v>N</v>
          </cell>
          <cell r="AI44">
            <v>35</v>
          </cell>
        </row>
        <row r="45">
          <cell r="A45">
            <v>19</v>
          </cell>
          <cell r="B45" t="str">
            <v>DEPR EXPENSE 2014</v>
          </cell>
          <cell r="C45" t="str">
            <v>Depr Exp</v>
          </cell>
          <cell r="D45"/>
          <cell r="E45" t="str">
            <v>N</v>
          </cell>
          <cell r="F45" t="str">
            <v>DEPR EXPENSE 2014</v>
          </cell>
          <cell r="H45" t="str">
            <v>YE ANNUALIZED DEPR EXPENSE 2012</v>
          </cell>
          <cell r="I45" t="str">
            <v>N</v>
          </cell>
          <cell r="J45" t="str">
            <v>YE ANNUALIZED DEPR EXPENSE 2012</v>
          </cell>
          <cell r="K45" t="str">
            <v>N</v>
          </cell>
          <cell r="L45" t="str">
            <v>DEPR EXPENSE 2013</v>
          </cell>
          <cell r="M45" t="str">
            <v>N</v>
          </cell>
          <cell r="N45" t="str">
            <v>DEPR EXPENSE 2013</v>
          </cell>
          <cell r="O45" t="str">
            <v>Y</v>
          </cell>
          <cell r="P45" t="str">
            <v>DEPR EXPENSE 2014</v>
          </cell>
          <cell r="Q45" t="str">
            <v>N</v>
          </cell>
          <cell r="R45" t="str">
            <v>DEPR EXPENSE 2014</v>
          </cell>
          <cell r="S45" t="str">
            <v>N</v>
          </cell>
          <cell r="T45" t="str">
            <v>DEPR EXPENSE 2014</v>
          </cell>
          <cell r="U45" t="str">
            <v>N</v>
          </cell>
          <cell r="V45" t="str">
            <v>DEPR EXPENSE 2014</v>
          </cell>
          <cell r="W45" t="str">
            <v>N</v>
          </cell>
          <cell r="X45" t="str">
            <v>DEPR EXPENSE 2014</v>
          </cell>
          <cell r="Y45" t="str">
            <v>N</v>
          </cell>
          <cell r="Z45" t="str">
            <v>DEPR EXPENSE 2014</v>
          </cell>
          <cell r="AA45" t="str">
            <v>N</v>
          </cell>
          <cell r="AC45" t="str">
            <v>DEPR EXPENSE 2014</v>
          </cell>
          <cell r="AD45" t="str">
            <v>N</v>
          </cell>
          <cell r="AF45" t="str">
            <v>DEPR EXPENSE 2014</v>
          </cell>
          <cell r="AG45" t="str">
            <v>N</v>
          </cell>
          <cell r="AI45">
            <v>36</v>
          </cell>
        </row>
        <row r="46">
          <cell r="A46">
            <v>20</v>
          </cell>
          <cell r="B46" t="str">
            <v>2Q Inflation Factors</v>
          </cell>
          <cell r="C46" t="str">
            <v>2nd Quarter Inflation Factors</v>
          </cell>
          <cell r="D46"/>
          <cell r="E46" t="str">
            <v>y</v>
          </cell>
          <cell r="F46" t="str">
            <v>2Q Inflation Factors</v>
          </cell>
          <cell r="H46" t="str">
            <v>2Q Inflation Factors</v>
          </cell>
          <cell r="I46" t="str">
            <v>N</v>
          </cell>
          <cell r="J46" t="str">
            <v>2Q Inflation Factors</v>
          </cell>
          <cell r="K46" t="str">
            <v>N</v>
          </cell>
          <cell r="L46" t="str">
            <v>2Q Inflation Factors</v>
          </cell>
          <cell r="M46" t="str">
            <v>N</v>
          </cell>
          <cell r="N46" t="str">
            <v>2Q Inflation Factors</v>
          </cell>
          <cell r="O46" t="str">
            <v>N</v>
          </cell>
          <cell r="P46" t="str">
            <v>2Q Inflation Factors</v>
          </cell>
          <cell r="Q46" t="str">
            <v>N</v>
          </cell>
          <cell r="R46" t="str">
            <v>2Q Inflation Factors</v>
          </cell>
          <cell r="S46" t="str">
            <v>Y</v>
          </cell>
          <cell r="T46" t="str">
            <v>2Q Inflation Factors</v>
          </cell>
          <cell r="U46" t="str">
            <v>Y</v>
          </cell>
          <cell r="V46" t="str">
            <v>2Q Inflation Factors</v>
          </cell>
          <cell r="W46" t="str">
            <v>n</v>
          </cell>
          <cell r="X46" t="str">
            <v>2Q Inflation Factors</v>
          </cell>
          <cell r="Y46" t="str">
            <v>N</v>
          </cell>
          <cell r="Z46" t="str">
            <v>2Q Inflation Factors</v>
          </cell>
          <cell r="AA46" t="str">
            <v>y</v>
          </cell>
          <cell r="AC46" t="str">
            <v>2Q Inflation Factors</v>
          </cell>
          <cell r="AD46" t="str">
            <v>y</v>
          </cell>
          <cell r="AF46" t="str">
            <v>2Q Inflation Factors</v>
          </cell>
          <cell r="AG46" t="str">
            <v>y</v>
          </cell>
          <cell r="AI46">
            <v>37</v>
          </cell>
        </row>
        <row r="47">
          <cell r="A47">
            <v>21</v>
          </cell>
          <cell r="B47" t="str">
            <v>Pension-Thomson</v>
          </cell>
          <cell r="C47" t="str">
            <v>Optional Adjustment 1</v>
          </cell>
          <cell r="D47"/>
          <cell r="E47" t="str">
            <v>y</v>
          </cell>
          <cell r="F47" t="str">
            <v>Pension-Thomson</v>
          </cell>
          <cell r="H47" t="str">
            <v>Pension-Thomson</v>
          </cell>
          <cell r="I47" t="str">
            <v>N</v>
          </cell>
          <cell r="J47" t="str">
            <v>Pension-Thomson</v>
          </cell>
          <cell r="K47" t="str">
            <v>N</v>
          </cell>
          <cell r="L47" t="str">
            <v>Pension-Thomson</v>
          </cell>
          <cell r="M47" t="str">
            <v>N</v>
          </cell>
          <cell r="N47" t="str">
            <v>Pension-Thomson</v>
          </cell>
          <cell r="O47" t="str">
            <v>N</v>
          </cell>
          <cell r="P47" t="str">
            <v>Pension-Thomson</v>
          </cell>
          <cell r="Q47" t="str">
            <v>N</v>
          </cell>
          <cell r="R47" t="str">
            <v>Pension-Thomson</v>
          </cell>
          <cell r="S47" t="str">
            <v>Y</v>
          </cell>
          <cell r="T47" t="str">
            <v>Pension-Thomson</v>
          </cell>
          <cell r="U47" t="str">
            <v>Y</v>
          </cell>
          <cell r="V47" t="str">
            <v>Pension-Thomson</v>
          </cell>
          <cell r="W47" t="str">
            <v>N</v>
          </cell>
          <cell r="X47" t="str">
            <v>Pension-Thomson</v>
          </cell>
          <cell r="Y47" t="str">
            <v>Y</v>
          </cell>
          <cell r="Z47" t="str">
            <v>Pension-Thomson</v>
          </cell>
          <cell r="AA47" t="str">
            <v>y</v>
          </cell>
          <cell r="AC47" t="str">
            <v>Pension-Thomson</v>
          </cell>
          <cell r="AD47" t="str">
            <v>y</v>
          </cell>
          <cell r="AF47" t="str">
            <v>Pension-Thomson</v>
          </cell>
          <cell r="AG47" t="str">
            <v>y</v>
          </cell>
          <cell r="AI47">
            <v>38</v>
          </cell>
        </row>
        <row r="48">
          <cell r="A48">
            <v>22</v>
          </cell>
          <cell r="B48" t="str">
            <v>Economic Development-Oman</v>
          </cell>
          <cell r="C48" t="str">
            <v>Optional Adjustment 2</v>
          </cell>
          <cell r="D48"/>
          <cell r="E48" t="str">
            <v>y</v>
          </cell>
          <cell r="F48" t="str">
            <v>Economic Development-Oman</v>
          </cell>
          <cell r="H48" t="str">
            <v>Economic Development-Oman</v>
          </cell>
          <cell r="I48" t="str">
            <v>N</v>
          </cell>
          <cell r="J48" t="str">
            <v>Economic Development-Oman</v>
          </cell>
          <cell r="K48" t="str">
            <v>N</v>
          </cell>
          <cell r="L48" t="str">
            <v>Economic Development-Oman</v>
          </cell>
          <cell r="M48" t="str">
            <v>N</v>
          </cell>
          <cell r="N48" t="str">
            <v>Economic Development-Oman</v>
          </cell>
          <cell r="O48" t="str">
            <v>N</v>
          </cell>
          <cell r="P48" t="str">
            <v>Economic Development-Oman</v>
          </cell>
          <cell r="Q48" t="str">
            <v>N</v>
          </cell>
          <cell r="R48" t="str">
            <v>Economic Development-Oman</v>
          </cell>
          <cell r="S48" t="str">
            <v>Y</v>
          </cell>
          <cell r="T48" t="str">
            <v>Economic Development-Oman</v>
          </cell>
          <cell r="U48" t="str">
            <v>Y</v>
          </cell>
          <cell r="V48" t="str">
            <v>Economic Development-Oman</v>
          </cell>
          <cell r="W48" t="str">
            <v>N</v>
          </cell>
          <cell r="X48" t="str">
            <v>Economic Development-Oman</v>
          </cell>
          <cell r="Y48" t="str">
            <v>n</v>
          </cell>
          <cell r="Z48" t="str">
            <v>Economic Development-Oman</v>
          </cell>
          <cell r="AA48" t="str">
            <v>y</v>
          </cell>
          <cell r="AC48" t="str">
            <v>Economic Development-Oman</v>
          </cell>
          <cell r="AD48" t="str">
            <v>y</v>
          </cell>
          <cell r="AF48" t="str">
            <v>Economic Development-Oman</v>
          </cell>
          <cell r="AG48" t="str">
            <v>y</v>
          </cell>
          <cell r="AI48">
            <v>39</v>
          </cell>
        </row>
        <row r="49">
          <cell r="A49">
            <v>23</v>
          </cell>
          <cell r="B49" t="str">
            <v>Fine Amount-Thomson</v>
          </cell>
          <cell r="C49" t="str">
            <v>Optional Adjustment 3</v>
          </cell>
          <cell r="D49"/>
          <cell r="E49" t="str">
            <v>y</v>
          </cell>
          <cell r="F49" t="str">
            <v>Fine Amount-Thomson</v>
          </cell>
          <cell r="H49" t="str">
            <v>Fine Amount-Thomson</v>
          </cell>
          <cell r="I49" t="str">
            <v>N</v>
          </cell>
          <cell r="J49" t="str">
            <v>Fine Amount-Thomson</v>
          </cell>
          <cell r="K49" t="str">
            <v>N</v>
          </cell>
          <cell r="L49" t="str">
            <v>Fine Amount-Thomson</v>
          </cell>
          <cell r="M49" t="str">
            <v>N</v>
          </cell>
          <cell r="N49" t="str">
            <v>Fine Amount-Thomson</v>
          </cell>
          <cell r="O49" t="str">
            <v>N</v>
          </cell>
          <cell r="P49" t="str">
            <v>Fine Amount-Thomson</v>
          </cell>
          <cell r="Q49" t="str">
            <v>N</v>
          </cell>
          <cell r="R49" t="str">
            <v>Fine Amount-Thomson</v>
          </cell>
          <cell r="S49" t="str">
            <v>Y</v>
          </cell>
          <cell r="T49" t="str">
            <v>Fine Amount-Thomson</v>
          </cell>
          <cell r="U49" t="str">
            <v>Y</v>
          </cell>
          <cell r="V49" t="str">
            <v>Fine Amount-Thomson</v>
          </cell>
          <cell r="W49" t="str">
            <v>N</v>
          </cell>
          <cell r="X49" t="str">
            <v>Fine Amount-Thomson</v>
          </cell>
          <cell r="Y49" t="str">
            <v>n</v>
          </cell>
          <cell r="Z49" t="str">
            <v>Fine Amount-Thomson</v>
          </cell>
          <cell r="AA49" t="str">
            <v>y</v>
          </cell>
          <cell r="AC49" t="str">
            <v>Fine Amount-Thomson</v>
          </cell>
          <cell r="AD49" t="str">
            <v>y</v>
          </cell>
          <cell r="AF49" t="str">
            <v>Fine Amount-Thomson</v>
          </cell>
          <cell r="AG49" t="str">
            <v>y</v>
          </cell>
          <cell r="AI49">
            <v>40</v>
          </cell>
        </row>
        <row r="50">
          <cell r="A50">
            <v>24</v>
          </cell>
          <cell r="B50" t="str">
            <v>Cafeteria-Oman</v>
          </cell>
          <cell r="C50" t="str">
            <v>Optional Adjustment 4</v>
          </cell>
          <cell r="D50"/>
          <cell r="E50" t="str">
            <v>N</v>
          </cell>
          <cell r="F50" t="str">
            <v>Cafeteria-Oman</v>
          </cell>
          <cell r="H50" t="str">
            <v>Cafeteria-Oman</v>
          </cell>
          <cell r="I50" t="str">
            <v>N</v>
          </cell>
          <cell r="J50" t="str">
            <v>Cafeteria-Oman</v>
          </cell>
          <cell r="K50" t="str">
            <v>N</v>
          </cell>
          <cell r="L50" t="str">
            <v>Cafeteria-Oman</v>
          </cell>
          <cell r="M50" t="str">
            <v>N</v>
          </cell>
          <cell r="N50" t="str">
            <v>Cafeteria-Oman</v>
          </cell>
          <cell r="O50" t="str">
            <v>N</v>
          </cell>
          <cell r="P50" t="str">
            <v>Cafeteria-Oman</v>
          </cell>
          <cell r="Q50" t="str">
            <v>N</v>
          </cell>
          <cell r="R50" t="str">
            <v>Cafeteria-Oman</v>
          </cell>
          <cell r="S50" t="str">
            <v>N</v>
          </cell>
          <cell r="T50" t="str">
            <v>Cafeteria-Oman</v>
          </cell>
          <cell r="U50" t="str">
            <v>Y</v>
          </cell>
          <cell r="V50" t="str">
            <v>Cafeteria-Oman</v>
          </cell>
          <cell r="W50" t="str">
            <v>N</v>
          </cell>
          <cell r="X50" t="str">
            <v>Cafeteria-Oman</v>
          </cell>
          <cell r="Y50" t="str">
            <v>n</v>
          </cell>
          <cell r="Z50" t="str">
            <v>Cafeteria-Oman</v>
          </cell>
          <cell r="AA50" t="str">
            <v>N</v>
          </cell>
          <cell r="AC50" t="str">
            <v>Cafeteria-Oman</v>
          </cell>
          <cell r="AD50" t="str">
            <v>N</v>
          </cell>
          <cell r="AF50" t="str">
            <v>Cafeteria-Oman</v>
          </cell>
          <cell r="AG50" t="str">
            <v>N</v>
          </cell>
          <cell r="AI50">
            <v>41</v>
          </cell>
        </row>
        <row r="51">
          <cell r="A51">
            <v>25</v>
          </cell>
          <cell r="B51" t="str">
            <v>Construction not Classified-Croft</v>
          </cell>
          <cell r="C51" t="str">
            <v>Optional Adjustment 5</v>
          </cell>
          <cell r="D51"/>
          <cell r="E51" t="str">
            <v>y</v>
          </cell>
          <cell r="F51" t="str">
            <v>Construction not Classified-Croft</v>
          </cell>
          <cell r="H51" t="str">
            <v>Construction not Classified-Croft</v>
          </cell>
          <cell r="I51" t="str">
            <v>N</v>
          </cell>
          <cell r="J51" t="str">
            <v>Construction not Classified-Croft</v>
          </cell>
          <cell r="K51" t="str">
            <v>N</v>
          </cell>
          <cell r="L51" t="str">
            <v>Construction not Classified-Croft</v>
          </cell>
          <cell r="M51" t="str">
            <v>N</v>
          </cell>
          <cell r="N51" t="str">
            <v>Construction not Classified-Croft</v>
          </cell>
          <cell r="O51" t="str">
            <v>N</v>
          </cell>
          <cell r="P51" t="str">
            <v>Construction not Classified-Croft</v>
          </cell>
          <cell r="Q51" t="str">
            <v>N</v>
          </cell>
          <cell r="R51" t="str">
            <v>Construction not Classified-Croft</v>
          </cell>
          <cell r="S51" t="str">
            <v>Y</v>
          </cell>
          <cell r="T51" t="str">
            <v>Construction not Classified-Croft</v>
          </cell>
          <cell r="U51" t="str">
            <v>Y</v>
          </cell>
          <cell r="V51" t="str">
            <v>Construction not Classified-Croft</v>
          </cell>
          <cell r="W51" t="str">
            <v>N</v>
          </cell>
          <cell r="X51" t="str">
            <v>Construction not Classified-Croft</v>
          </cell>
          <cell r="Y51" t="str">
            <v>n</v>
          </cell>
          <cell r="Z51" t="str">
            <v>Construction not Classified-Croft</v>
          </cell>
          <cell r="AA51" t="str">
            <v>y</v>
          </cell>
          <cell r="AC51" t="str">
            <v>Construction not Classified-Croft</v>
          </cell>
          <cell r="AD51" t="str">
            <v>y</v>
          </cell>
          <cell r="AF51" t="str">
            <v>Construction not Classified-Croft</v>
          </cell>
          <cell r="AG51" t="str">
            <v>y</v>
          </cell>
          <cell r="AI51">
            <v>42</v>
          </cell>
        </row>
        <row r="52">
          <cell r="A52">
            <v>26</v>
          </cell>
          <cell r="B52" t="str">
            <v>Radio Shop Sold-Oman</v>
          </cell>
          <cell r="C52" t="str">
            <v>Optional Adjustment 6</v>
          </cell>
          <cell r="D52"/>
          <cell r="E52" t="str">
            <v>y</v>
          </cell>
          <cell r="F52" t="str">
            <v>Radio Shop Sold-Oman</v>
          </cell>
          <cell r="H52" t="str">
            <v>Radio Shop Sold-Oman</v>
          </cell>
          <cell r="I52" t="str">
            <v>N</v>
          </cell>
          <cell r="J52" t="str">
            <v>Radio Shop Sold-Oman</v>
          </cell>
          <cell r="K52" t="str">
            <v>N</v>
          </cell>
          <cell r="L52" t="str">
            <v>Radio Shop Sold-Oman</v>
          </cell>
          <cell r="M52" t="str">
            <v>N</v>
          </cell>
          <cell r="N52" t="str">
            <v>Radio Shop Sold-Oman</v>
          </cell>
          <cell r="O52" t="str">
            <v>N</v>
          </cell>
          <cell r="P52" t="str">
            <v>Radio Shop Sold-Oman</v>
          </cell>
          <cell r="Q52" t="str">
            <v>N</v>
          </cell>
          <cell r="R52" t="str">
            <v>Radio Shop Sold-Oman</v>
          </cell>
          <cell r="S52" t="str">
            <v>Y</v>
          </cell>
          <cell r="T52" t="str">
            <v>Radio Shop Sold-Oman</v>
          </cell>
          <cell r="U52" t="str">
            <v>Y</v>
          </cell>
          <cell r="V52" t="str">
            <v>Radio Shop Sold-Oman</v>
          </cell>
          <cell r="W52" t="str">
            <v>N</v>
          </cell>
          <cell r="X52" t="str">
            <v>Radio Shop Sold-Oman</v>
          </cell>
          <cell r="Y52" t="str">
            <v>n</v>
          </cell>
          <cell r="Z52" t="str">
            <v>Radio Shop Sold-Oman</v>
          </cell>
          <cell r="AA52" t="str">
            <v>y</v>
          </cell>
          <cell r="AC52" t="str">
            <v>Radio Shop Sold-Oman</v>
          </cell>
          <cell r="AD52" t="str">
            <v>y</v>
          </cell>
          <cell r="AF52" t="str">
            <v>Radio Shop Sold-Oman</v>
          </cell>
          <cell r="AG52" t="str">
            <v>y</v>
          </cell>
          <cell r="AI52">
            <v>43</v>
          </cell>
        </row>
        <row r="53">
          <cell r="A53">
            <v>27</v>
          </cell>
          <cell r="B53" t="str">
            <v>Rate Base Adj-Croft</v>
          </cell>
          <cell r="C53" t="str">
            <v>Optional Adjustment 7</v>
          </cell>
          <cell r="D53"/>
          <cell r="E53" t="str">
            <v>N</v>
          </cell>
          <cell r="F53" t="str">
            <v>Rate Base Adj-Croft</v>
          </cell>
          <cell r="H53" t="str">
            <v>Rate Base Adj-Croft</v>
          </cell>
          <cell r="I53" t="str">
            <v>N</v>
          </cell>
          <cell r="J53" t="str">
            <v>Rate Base Adj-Croft</v>
          </cell>
          <cell r="K53" t="str">
            <v>N</v>
          </cell>
          <cell r="L53" t="str">
            <v>Rate Base Adj-Croft</v>
          </cell>
          <cell r="M53" t="str">
            <v>N</v>
          </cell>
          <cell r="N53" t="str">
            <v>Rate Base Adj-Croft</v>
          </cell>
          <cell r="O53" t="str">
            <v>N</v>
          </cell>
          <cell r="P53" t="str">
            <v>Rate Base Adj-Croft</v>
          </cell>
          <cell r="Q53" t="str">
            <v>N</v>
          </cell>
          <cell r="R53" t="str">
            <v>Rate Base Adj-Croft</v>
          </cell>
          <cell r="S53" t="str">
            <v>Y</v>
          </cell>
          <cell r="T53" t="str">
            <v>Rate Base Adj-Croft</v>
          </cell>
          <cell r="U53" t="str">
            <v>y</v>
          </cell>
          <cell r="V53" t="str">
            <v>Rate Base Adj-Croft</v>
          </cell>
          <cell r="W53" t="str">
            <v>n</v>
          </cell>
          <cell r="X53" t="str">
            <v>Rate Base Adj-Croft</v>
          </cell>
          <cell r="Y53" t="str">
            <v>N</v>
          </cell>
          <cell r="Z53" t="str">
            <v>Rate Base Adj-Croft</v>
          </cell>
          <cell r="AA53" t="str">
            <v>N</v>
          </cell>
          <cell r="AC53" t="str">
            <v>Rate Base Adj-Croft</v>
          </cell>
          <cell r="AD53" t="str">
            <v>N</v>
          </cell>
          <cell r="AF53" t="str">
            <v>Rate Base Adj-Croft</v>
          </cell>
          <cell r="AG53" t="str">
            <v>N</v>
          </cell>
          <cell r="AI53">
            <v>44</v>
          </cell>
        </row>
        <row r="54">
          <cell r="A54">
            <v>28</v>
          </cell>
          <cell r="B54" t="str">
            <v>OCS-Mains Adjustment</v>
          </cell>
          <cell r="C54" t="str">
            <v>Optional Adjustment 8</v>
          </cell>
          <cell r="D54"/>
          <cell r="E54" t="str">
            <v>N</v>
          </cell>
          <cell r="F54" t="str">
            <v>OCS-Mains Adjustment</v>
          </cell>
          <cell r="H54" t="str">
            <v>OCS-Mains Adjustment</v>
          </cell>
          <cell r="I54" t="str">
            <v>N</v>
          </cell>
          <cell r="J54" t="str">
            <v>OCS-Mains Adjustment</v>
          </cell>
          <cell r="K54" t="str">
            <v>N</v>
          </cell>
          <cell r="L54" t="str">
            <v>OCS-Mains Adjustment</v>
          </cell>
          <cell r="M54" t="str">
            <v>N</v>
          </cell>
          <cell r="N54" t="str">
            <v>OCS-Mains Adjustment</v>
          </cell>
          <cell r="O54" t="str">
            <v>N</v>
          </cell>
          <cell r="P54" t="str">
            <v>OCS-Mains Adjustment</v>
          </cell>
          <cell r="Q54" t="str">
            <v>N</v>
          </cell>
          <cell r="R54" t="str">
            <v>OCS-Mains Adjustment</v>
          </cell>
          <cell r="S54" t="str">
            <v>N</v>
          </cell>
          <cell r="T54" t="str">
            <v>OCS-Mains Adjustment</v>
          </cell>
          <cell r="U54" t="str">
            <v>N</v>
          </cell>
          <cell r="V54" t="str">
            <v>OCS-Mains Adjustment</v>
          </cell>
          <cell r="W54" t="str">
            <v>y</v>
          </cell>
          <cell r="X54" t="str">
            <v>OCS-Mains Adjustment</v>
          </cell>
          <cell r="Y54" t="str">
            <v>N</v>
          </cell>
          <cell r="Z54" t="str">
            <v>OCS-Mains Adjustment</v>
          </cell>
          <cell r="AA54" t="str">
            <v>N</v>
          </cell>
          <cell r="AC54" t="str">
            <v>OCS-Mains Adjustment</v>
          </cell>
          <cell r="AD54" t="str">
            <v>N</v>
          </cell>
          <cell r="AF54" t="str">
            <v>OCS-Mains Adjustment</v>
          </cell>
          <cell r="AG54" t="str">
            <v>N</v>
          </cell>
          <cell r="AI54">
            <v>45</v>
          </cell>
        </row>
        <row r="55">
          <cell r="A55">
            <v>29</v>
          </cell>
          <cell r="B55" t="str">
            <v>OCS M&amp;R Adjustment</v>
          </cell>
          <cell r="C55" t="str">
            <v>Optional Adjustment 9</v>
          </cell>
          <cell r="D55"/>
          <cell r="E55" t="str">
            <v>N</v>
          </cell>
          <cell r="F55" t="str">
            <v>OCS M&amp;R Adjustment</v>
          </cell>
          <cell r="H55" t="str">
            <v>OCS M&amp;R Adjustment</v>
          </cell>
          <cell r="I55" t="str">
            <v>N</v>
          </cell>
          <cell r="J55" t="str">
            <v>OCS M&amp;R Adjustment</v>
          </cell>
          <cell r="K55" t="str">
            <v>N</v>
          </cell>
          <cell r="L55" t="str">
            <v>OCS M&amp;R Adjustment</v>
          </cell>
          <cell r="M55" t="str">
            <v>N</v>
          </cell>
          <cell r="N55" t="str">
            <v>OCS M&amp;R Adjustment</v>
          </cell>
          <cell r="O55" t="str">
            <v>N</v>
          </cell>
          <cell r="P55" t="str">
            <v>OCS M&amp;R Adjustment</v>
          </cell>
          <cell r="Q55" t="str">
            <v>N</v>
          </cell>
          <cell r="R55" t="str">
            <v>OCS M&amp;R Adjustment</v>
          </cell>
          <cell r="S55" t="str">
            <v>N</v>
          </cell>
          <cell r="T55" t="str">
            <v>OCS M&amp;R Adjustment</v>
          </cell>
          <cell r="U55" t="str">
            <v>N</v>
          </cell>
          <cell r="V55" t="str">
            <v>OCS M&amp;R Adjustment</v>
          </cell>
          <cell r="W55" t="str">
            <v>y</v>
          </cell>
          <cell r="X55" t="str">
            <v>OCS M&amp;R Adjustment</v>
          </cell>
          <cell r="Y55" t="str">
            <v>N</v>
          </cell>
          <cell r="Z55" t="str">
            <v>OCS M&amp;R Adjustment</v>
          </cell>
          <cell r="AA55" t="str">
            <v>N</v>
          </cell>
          <cell r="AC55" t="str">
            <v>OCS M&amp;R Adjustment</v>
          </cell>
          <cell r="AD55" t="str">
            <v>N</v>
          </cell>
          <cell r="AF55" t="str">
            <v>OCS M&amp;R Adjustment</v>
          </cell>
          <cell r="AG55" t="str">
            <v>N</v>
          </cell>
          <cell r="AI55">
            <v>46</v>
          </cell>
        </row>
        <row r="56">
          <cell r="A56">
            <v>30</v>
          </cell>
          <cell r="B56" t="str">
            <v>OCS ADIT Adjustment</v>
          </cell>
          <cell r="C56" t="str">
            <v>Optional Adjustment 10</v>
          </cell>
          <cell r="D56"/>
          <cell r="E56" t="str">
            <v>N</v>
          </cell>
          <cell r="F56" t="str">
            <v>OCS ADIT Adjustment</v>
          </cell>
          <cell r="H56" t="str">
            <v>OCS ADIT Adjustment</v>
          </cell>
          <cell r="I56" t="str">
            <v>N</v>
          </cell>
          <cell r="J56" t="str">
            <v>OCS ADIT Adjustment</v>
          </cell>
          <cell r="K56" t="str">
            <v>N</v>
          </cell>
          <cell r="L56" t="str">
            <v>OCS ADIT Adjustment</v>
          </cell>
          <cell r="M56" t="str">
            <v>N</v>
          </cell>
          <cell r="N56" t="str">
            <v>OCS ADIT Adjustment</v>
          </cell>
          <cell r="O56" t="str">
            <v>N</v>
          </cell>
          <cell r="P56" t="str">
            <v>OCS ADIT Adjustment</v>
          </cell>
          <cell r="Q56" t="str">
            <v>N</v>
          </cell>
          <cell r="R56" t="str">
            <v>OCS ADIT Adjustment</v>
          </cell>
          <cell r="S56" t="str">
            <v>N</v>
          </cell>
          <cell r="T56" t="str">
            <v>OCS ADIT Adjustment</v>
          </cell>
          <cell r="U56" t="str">
            <v>N</v>
          </cell>
          <cell r="V56" t="str">
            <v>OCS ADIT Adjustment</v>
          </cell>
          <cell r="W56" t="str">
            <v>y</v>
          </cell>
          <cell r="X56" t="str">
            <v>OCS ADIT Adjustment</v>
          </cell>
          <cell r="Y56" t="str">
            <v>N</v>
          </cell>
          <cell r="Z56" t="str">
            <v>OCS ADIT Adjustment</v>
          </cell>
          <cell r="AA56" t="str">
            <v>N</v>
          </cell>
          <cell r="AC56" t="str">
            <v>OCS ADIT Adjustment</v>
          </cell>
          <cell r="AD56" t="str">
            <v>N</v>
          </cell>
          <cell r="AF56" t="str">
            <v>OCS ADIT Adjustment</v>
          </cell>
          <cell r="AG56" t="str">
            <v>N</v>
          </cell>
          <cell r="AI56">
            <v>47</v>
          </cell>
        </row>
        <row r="57">
          <cell r="A57">
            <v>31</v>
          </cell>
          <cell r="B57" t="str">
            <v>OCS Cash Working Capital Adjustment</v>
          </cell>
          <cell r="C57" t="str">
            <v>Optional Adjustment 11</v>
          </cell>
          <cell r="D57"/>
          <cell r="E57" t="str">
            <v>N</v>
          </cell>
          <cell r="F57" t="str">
            <v>OCS Cash Working Capital Adjustment</v>
          </cell>
          <cell r="H57" t="str">
            <v>OCS Cash Working Capital Adjustment</v>
          </cell>
          <cell r="I57" t="str">
            <v>N</v>
          </cell>
          <cell r="J57" t="str">
            <v>OCS Cash Working Capital Adjustment</v>
          </cell>
          <cell r="K57" t="str">
            <v>N</v>
          </cell>
          <cell r="L57" t="str">
            <v>OCS Cash Working Capital Adjustment</v>
          </cell>
          <cell r="M57" t="str">
            <v>N</v>
          </cell>
          <cell r="N57" t="str">
            <v>OCS Cash Working Capital Adjustment</v>
          </cell>
          <cell r="O57" t="str">
            <v>N</v>
          </cell>
          <cell r="P57" t="str">
            <v>OCS Cash Working Capital Adjustment</v>
          </cell>
          <cell r="Q57" t="str">
            <v>N</v>
          </cell>
          <cell r="R57" t="str">
            <v>OCS Cash Working Capital Adjustment</v>
          </cell>
          <cell r="S57" t="str">
            <v>N</v>
          </cell>
          <cell r="T57" t="str">
            <v>OCS Cash Working Capital Adjustment</v>
          </cell>
          <cell r="U57" t="str">
            <v>N</v>
          </cell>
          <cell r="V57" t="str">
            <v>OCS Cash Working Capital Adjustment</v>
          </cell>
          <cell r="W57" t="str">
            <v>Y</v>
          </cell>
          <cell r="X57" t="str">
            <v>OCS Cash Working Capital Adjustment</v>
          </cell>
          <cell r="Y57" t="str">
            <v>N</v>
          </cell>
          <cell r="Z57" t="str">
            <v>OCS Cash Working Capital Adjustment</v>
          </cell>
          <cell r="AA57" t="str">
            <v>N</v>
          </cell>
          <cell r="AC57" t="str">
            <v>OCS Cash Working Capital Adjustment</v>
          </cell>
          <cell r="AD57" t="str">
            <v>N</v>
          </cell>
          <cell r="AF57" t="str">
            <v>OCS Cash Working Capital Adjustment</v>
          </cell>
          <cell r="AG57" t="str">
            <v>N</v>
          </cell>
          <cell r="AI57">
            <v>48</v>
          </cell>
        </row>
        <row r="58">
          <cell r="A58">
            <v>32</v>
          </cell>
          <cell r="B58" t="str">
            <v>OCS SERP Adjustment</v>
          </cell>
          <cell r="C58" t="str">
            <v>Optional Adjustment 12</v>
          </cell>
          <cell r="D58"/>
          <cell r="E58" t="str">
            <v>N</v>
          </cell>
          <cell r="F58" t="str">
            <v>OCS SERP Adjustment</v>
          </cell>
          <cell r="H58" t="str">
            <v>OCS SERP Adjustment</v>
          </cell>
          <cell r="I58" t="str">
            <v>N</v>
          </cell>
          <cell r="J58" t="str">
            <v>OCS SERP Adjustment</v>
          </cell>
          <cell r="K58" t="str">
            <v>N</v>
          </cell>
          <cell r="L58" t="str">
            <v>OCS SERP Adjustment</v>
          </cell>
          <cell r="M58" t="str">
            <v>N</v>
          </cell>
          <cell r="N58" t="str">
            <v>OCS SERP Adjustment</v>
          </cell>
          <cell r="O58" t="str">
            <v>N</v>
          </cell>
          <cell r="P58" t="str">
            <v>OCS SERP Adjustment</v>
          </cell>
          <cell r="Q58" t="str">
            <v>N</v>
          </cell>
          <cell r="R58" t="str">
            <v>OCS SERP Adjustment</v>
          </cell>
          <cell r="S58" t="str">
            <v>N</v>
          </cell>
          <cell r="T58" t="str">
            <v>OCS SERP Adjustment</v>
          </cell>
          <cell r="U58" t="str">
            <v>N</v>
          </cell>
          <cell r="V58" t="str">
            <v>OCS SERP Adjustment</v>
          </cell>
          <cell r="W58" t="str">
            <v>y</v>
          </cell>
          <cell r="X58" t="str">
            <v>OCS SERP Adjustment</v>
          </cell>
          <cell r="Y58" t="str">
            <v>N</v>
          </cell>
          <cell r="Z58" t="str">
            <v>OCS SERP Adjustment</v>
          </cell>
          <cell r="AA58" t="str">
            <v>N</v>
          </cell>
          <cell r="AC58" t="str">
            <v>OCS SERP Adjustment</v>
          </cell>
          <cell r="AD58" t="str">
            <v>N</v>
          </cell>
          <cell r="AF58" t="str">
            <v>OCS SERP Adjustment</v>
          </cell>
          <cell r="AG58" t="str">
            <v>N</v>
          </cell>
          <cell r="AI58">
            <v>49</v>
          </cell>
        </row>
        <row r="59">
          <cell r="A59">
            <v>33</v>
          </cell>
          <cell r="B59" t="str">
            <v>OCS Revenue Adjustment</v>
          </cell>
          <cell r="C59" t="str">
            <v>Optional Adjustment 13</v>
          </cell>
          <cell r="D59"/>
          <cell r="E59" t="str">
            <v>N</v>
          </cell>
          <cell r="F59" t="str">
            <v>OCS Revenue Adjustment</v>
          </cell>
          <cell r="H59" t="str">
            <v>OCS Revenue Adjustment</v>
          </cell>
          <cell r="I59" t="str">
            <v>N</v>
          </cell>
          <cell r="J59" t="str">
            <v>OCS Revenue Adjustment</v>
          </cell>
          <cell r="K59" t="str">
            <v>N</v>
          </cell>
          <cell r="L59" t="str">
            <v>OCS Revenue Adjustment</v>
          </cell>
          <cell r="M59" t="str">
            <v>N</v>
          </cell>
          <cell r="N59" t="str">
            <v>OCS Revenue Adjustment</v>
          </cell>
          <cell r="O59" t="str">
            <v>N</v>
          </cell>
          <cell r="P59" t="str">
            <v>OCS Revenue Adjustment</v>
          </cell>
          <cell r="Q59" t="str">
            <v>N</v>
          </cell>
          <cell r="R59" t="str">
            <v>OCS Revenue Adjustment</v>
          </cell>
          <cell r="S59" t="str">
            <v>N</v>
          </cell>
          <cell r="T59" t="str">
            <v>OCS Revenue Adjustment</v>
          </cell>
          <cell r="U59" t="str">
            <v>N</v>
          </cell>
          <cell r="V59" t="str">
            <v>OCS Revenue Adjustment</v>
          </cell>
          <cell r="W59" t="str">
            <v>y</v>
          </cell>
          <cell r="X59" t="str">
            <v>OCS Revenue Adjustment</v>
          </cell>
          <cell r="Y59" t="str">
            <v>N</v>
          </cell>
          <cell r="Z59" t="str">
            <v>OCS Revenue Adjustment</v>
          </cell>
          <cell r="AA59" t="str">
            <v>N</v>
          </cell>
          <cell r="AC59" t="str">
            <v>OCS Revenue Adjustment</v>
          </cell>
          <cell r="AD59" t="str">
            <v>N</v>
          </cell>
          <cell r="AF59" t="str">
            <v>OCS Revenue Adjustment</v>
          </cell>
          <cell r="AG59" t="str">
            <v>N</v>
          </cell>
          <cell r="AI59">
            <v>50</v>
          </cell>
        </row>
        <row r="60">
          <cell r="A60">
            <v>34</v>
          </cell>
          <cell r="B60" t="str">
            <v>OCS QGC Labor Adjustment</v>
          </cell>
          <cell r="C60" t="str">
            <v>Optional Adjustment 14</v>
          </cell>
          <cell r="D60"/>
          <cell r="E60" t="str">
            <v>N</v>
          </cell>
          <cell r="F60" t="str">
            <v>OCS QGC Labor Adjustment</v>
          </cell>
          <cell r="H60" t="str">
            <v>OCS QGC Labor Adjustment</v>
          </cell>
          <cell r="I60" t="str">
            <v>N</v>
          </cell>
          <cell r="J60" t="str">
            <v>OCS QGC Labor Adjustment</v>
          </cell>
          <cell r="K60" t="str">
            <v>N</v>
          </cell>
          <cell r="L60" t="str">
            <v>OCS QGC Labor Adjustment</v>
          </cell>
          <cell r="M60" t="str">
            <v>N</v>
          </cell>
          <cell r="N60" t="str">
            <v>OCS QGC Labor Adjustment</v>
          </cell>
          <cell r="O60" t="str">
            <v>N</v>
          </cell>
          <cell r="P60" t="str">
            <v>OCS QGC Labor Adjustment</v>
          </cell>
          <cell r="Q60" t="str">
            <v>N</v>
          </cell>
          <cell r="R60" t="str">
            <v>OCS QGC Labor Adjustment</v>
          </cell>
          <cell r="S60" t="str">
            <v>Y</v>
          </cell>
          <cell r="T60" t="str">
            <v>OCS QGC Labor Adjustment</v>
          </cell>
          <cell r="U60" t="str">
            <v>N</v>
          </cell>
          <cell r="V60" t="str">
            <v>OCS QGC Labor Adjustment</v>
          </cell>
          <cell r="W60" t="str">
            <v>y</v>
          </cell>
          <cell r="X60" t="str">
            <v>OCS QGC Labor Adjustment</v>
          </cell>
          <cell r="Y60" t="str">
            <v>N</v>
          </cell>
          <cell r="Z60" t="str">
            <v>OCS QGC Labor Adjustment</v>
          </cell>
          <cell r="AA60" t="str">
            <v>N</v>
          </cell>
          <cell r="AC60" t="str">
            <v>OCS QGC Labor Adjustment</v>
          </cell>
          <cell r="AD60" t="str">
            <v>N</v>
          </cell>
          <cell r="AF60" t="str">
            <v>OCS QGC Labor Adjustment</v>
          </cell>
          <cell r="AG60" t="str">
            <v>N</v>
          </cell>
          <cell r="AI60">
            <v>51</v>
          </cell>
        </row>
        <row r="61">
          <cell r="A61">
            <v>35</v>
          </cell>
          <cell r="B61" t="str">
            <v>OCS QC Labor Adjustment</v>
          </cell>
          <cell r="C61" t="str">
            <v>Optional Adjustment 15</v>
          </cell>
          <cell r="D61"/>
          <cell r="E61" t="str">
            <v>N</v>
          </cell>
          <cell r="F61" t="str">
            <v>OCS QC Labor Adjustment</v>
          </cell>
          <cell r="H61" t="str">
            <v>OCS QC Labor Adjustment</v>
          </cell>
          <cell r="I61" t="str">
            <v>N</v>
          </cell>
          <cell r="J61" t="str">
            <v>OCS QC Labor Adjustment</v>
          </cell>
          <cell r="K61" t="str">
            <v>N</v>
          </cell>
          <cell r="L61" t="str">
            <v>OCS QC Labor Adjustment</v>
          </cell>
          <cell r="M61" t="str">
            <v>N</v>
          </cell>
          <cell r="N61" t="str">
            <v>OCS QC Labor Adjustment</v>
          </cell>
          <cell r="O61" t="str">
            <v>N</v>
          </cell>
          <cell r="P61" t="str">
            <v>OCS QC Labor Adjustment</v>
          </cell>
          <cell r="Q61" t="str">
            <v>N</v>
          </cell>
          <cell r="R61" t="str">
            <v>OCS QC Labor Adjustment</v>
          </cell>
          <cell r="S61" t="str">
            <v>Y</v>
          </cell>
          <cell r="T61" t="str">
            <v>OCS QC Labor Adjustment</v>
          </cell>
          <cell r="U61" t="str">
            <v>N</v>
          </cell>
          <cell r="V61" t="str">
            <v>OCS QC Labor Adjustment</v>
          </cell>
          <cell r="W61" t="str">
            <v>y</v>
          </cell>
          <cell r="X61" t="str">
            <v>OCS QC Labor Adjustment</v>
          </cell>
          <cell r="Y61" t="str">
            <v>N</v>
          </cell>
          <cell r="Z61" t="str">
            <v>OCS QC Labor Adjustment</v>
          </cell>
          <cell r="AA61" t="str">
            <v>N</v>
          </cell>
          <cell r="AC61" t="str">
            <v>OCS QC Labor Adjustment</v>
          </cell>
          <cell r="AD61" t="str">
            <v>N</v>
          </cell>
          <cell r="AF61" t="str">
            <v>OCS QC Labor Adjustment</v>
          </cell>
          <cell r="AG61" t="str">
            <v>N</v>
          </cell>
          <cell r="AI61">
            <v>52</v>
          </cell>
        </row>
        <row r="62">
          <cell r="A62">
            <v>36</v>
          </cell>
          <cell r="B62" t="str">
            <v>OCS Pension</v>
          </cell>
          <cell r="C62" t="str">
            <v>Optional Adjustment 16</v>
          </cell>
          <cell r="D62"/>
          <cell r="E62" t="str">
            <v>N</v>
          </cell>
          <cell r="F62" t="str">
            <v>OCS Pension</v>
          </cell>
          <cell r="H62" t="str">
            <v>Optional Adjustment 16</v>
          </cell>
          <cell r="I62" t="str">
            <v>N</v>
          </cell>
          <cell r="J62" t="str">
            <v>Optional Adjustment 16</v>
          </cell>
          <cell r="K62" t="str">
            <v>N</v>
          </cell>
          <cell r="L62" t="str">
            <v>Optional Adjustment 16</v>
          </cell>
          <cell r="M62" t="str">
            <v>N</v>
          </cell>
          <cell r="N62" t="str">
            <v>Optional Adjustment 16</v>
          </cell>
          <cell r="O62" t="str">
            <v>N</v>
          </cell>
          <cell r="P62" t="str">
            <v>OCS Pension</v>
          </cell>
          <cell r="Q62" t="str">
            <v>N</v>
          </cell>
          <cell r="R62" t="str">
            <v>OCS Pension</v>
          </cell>
          <cell r="S62" t="str">
            <v>N</v>
          </cell>
          <cell r="T62" t="str">
            <v>OCS Pension</v>
          </cell>
          <cell r="U62" t="str">
            <v>N</v>
          </cell>
          <cell r="V62" t="str">
            <v>OCS Pension</v>
          </cell>
          <cell r="W62" t="str">
            <v>y</v>
          </cell>
          <cell r="X62" t="str">
            <v>OCS Pension</v>
          </cell>
          <cell r="Y62" t="str">
            <v>N</v>
          </cell>
          <cell r="Z62" t="str">
            <v>OCS Pension</v>
          </cell>
          <cell r="AA62" t="str">
            <v>N</v>
          </cell>
          <cell r="AC62" t="str">
            <v>OCS Pension</v>
          </cell>
          <cell r="AD62" t="str">
            <v>N</v>
          </cell>
          <cell r="AF62" t="str">
            <v>OCS Pension</v>
          </cell>
          <cell r="AG62" t="str">
            <v>N</v>
          </cell>
          <cell r="AI62">
            <v>53</v>
          </cell>
        </row>
        <row r="63">
          <cell r="A63">
            <v>37</v>
          </cell>
          <cell r="B63" t="str">
            <v>OCS LTIP</v>
          </cell>
          <cell r="C63" t="str">
            <v>Optional Adjustment 17</v>
          </cell>
          <cell r="D63"/>
          <cell r="E63" t="str">
            <v>N</v>
          </cell>
          <cell r="F63" t="str">
            <v>OCS LTIP</v>
          </cell>
          <cell r="H63" t="str">
            <v>Optional Adjustment 17</v>
          </cell>
          <cell r="I63" t="str">
            <v>N</v>
          </cell>
          <cell r="J63" t="str">
            <v>Optional Adjustment 17</v>
          </cell>
          <cell r="K63" t="str">
            <v>N</v>
          </cell>
          <cell r="L63" t="str">
            <v>Optional Adjustment 17</v>
          </cell>
          <cell r="M63" t="str">
            <v>N</v>
          </cell>
          <cell r="N63" t="str">
            <v>Optional Adjustment 17</v>
          </cell>
          <cell r="O63" t="str">
            <v>N</v>
          </cell>
          <cell r="P63" t="str">
            <v>OCS LTIP</v>
          </cell>
          <cell r="Q63" t="str">
            <v>N</v>
          </cell>
          <cell r="R63" t="str">
            <v>OCS LTIP</v>
          </cell>
          <cell r="S63" t="str">
            <v>N</v>
          </cell>
          <cell r="T63" t="str">
            <v>OCS LTIP</v>
          </cell>
          <cell r="U63" t="str">
            <v>N</v>
          </cell>
          <cell r="V63" t="str">
            <v>OCS LTIP</v>
          </cell>
          <cell r="W63" t="str">
            <v>y</v>
          </cell>
          <cell r="X63" t="str">
            <v>OCS LTIP</v>
          </cell>
          <cell r="Y63" t="str">
            <v>N</v>
          </cell>
          <cell r="Z63" t="str">
            <v>OCS LTIP</v>
          </cell>
          <cell r="AA63" t="str">
            <v>N</v>
          </cell>
          <cell r="AC63" t="str">
            <v>OCS LTIP</v>
          </cell>
          <cell r="AD63" t="str">
            <v>N</v>
          </cell>
          <cell r="AF63" t="str">
            <v>OCS LTIP</v>
          </cell>
          <cell r="AG63" t="str">
            <v>N</v>
          </cell>
          <cell r="AI63">
            <v>54</v>
          </cell>
        </row>
        <row r="64">
          <cell r="A64">
            <v>38</v>
          </cell>
          <cell r="B64" t="str">
            <v>OCS SERP</v>
          </cell>
          <cell r="C64" t="str">
            <v>Optional Adjustment 18</v>
          </cell>
          <cell r="D64"/>
          <cell r="E64" t="str">
            <v>N</v>
          </cell>
          <cell r="F64" t="str">
            <v>OCS SERP</v>
          </cell>
          <cell r="H64" t="str">
            <v>Optional Adjustment 18</v>
          </cell>
          <cell r="I64" t="str">
            <v>N</v>
          </cell>
          <cell r="J64" t="str">
            <v>Optional Adjustment 18</v>
          </cell>
          <cell r="K64" t="str">
            <v>N</v>
          </cell>
          <cell r="L64" t="str">
            <v>Optional Adjustment 18</v>
          </cell>
          <cell r="M64" t="str">
            <v>N</v>
          </cell>
          <cell r="N64" t="str">
            <v>Optional Adjustment 18</v>
          </cell>
          <cell r="O64" t="str">
            <v>N</v>
          </cell>
          <cell r="P64" t="str">
            <v>OCS SERP</v>
          </cell>
          <cell r="Q64" t="str">
            <v>N</v>
          </cell>
          <cell r="R64" t="str">
            <v>OCS SERP</v>
          </cell>
          <cell r="S64" t="str">
            <v>N</v>
          </cell>
          <cell r="T64" t="str">
            <v>OCS SERP</v>
          </cell>
          <cell r="U64" t="str">
            <v>N</v>
          </cell>
          <cell r="V64" t="str">
            <v>OCS SERP</v>
          </cell>
          <cell r="W64" t="str">
            <v>y</v>
          </cell>
          <cell r="X64" t="str">
            <v>OCS SERP</v>
          </cell>
          <cell r="Y64" t="str">
            <v>N</v>
          </cell>
          <cell r="Z64" t="str">
            <v>OCS SERP</v>
          </cell>
          <cell r="AA64" t="str">
            <v>N</v>
          </cell>
          <cell r="AC64" t="str">
            <v>OCS SERP</v>
          </cell>
          <cell r="AD64" t="str">
            <v>N</v>
          </cell>
          <cell r="AF64" t="str">
            <v>OCS SERP</v>
          </cell>
          <cell r="AG64" t="str">
            <v>N</v>
          </cell>
          <cell r="AI64">
            <v>55</v>
          </cell>
        </row>
        <row r="65">
          <cell r="A65">
            <v>39</v>
          </cell>
          <cell r="B65" t="str">
            <v>OCS Lobbying</v>
          </cell>
          <cell r="C65" t="str">
            <v>Optional Adjustment 19</v>
          </cell>
          <cell r="D65"/>
          <cell r="E65" t="str">
            <v>y</v>
          </cell>
          <cell r="F65" t="str">
            <v>OCS Lobbying</v>
          </cell>
          <cell r="H65" t="str">
            <v>Optional Adjustment 19</v>
          </cell>
          <cell r="I65" t="str">
            <v>N</v>
          </cell>
          <cell r="J65" t="str">
            <v>Optional Adjustment 19</v>
          </cell>
          <cell r="K65" t="str">
            <v>N</v>
          </cell>
          <cell r="L65" t="str">
            <v>Optional Adjustment 19</v>
          </cell>
          <cell r="M65" t="str">
            <v>N</v>
          </cell>
          <cell r="N65" t="str">
            <v>Optional Adjustment 19</v>
          </cell>
          <cell r="O65" t="str">
            <v>N</v>
          </cell>
          <cell r="P65" t="str">
            <v>OCS Lobbying</v>
          </cell>
          <cell r="Q65" t="str">
            <v>N</v>
          </cell>
          <cell r="R65" t="str">
            <v>OCS Lobbying</v>
          </cell>
          <cell r="S65" t="str">
            <v>N</v>
          </cell>
          <cell r="T65" t="str">
            <v>OCS Lobbying</v>
          </cell>
          <cell r="U65" t="str">
            <v>N</v>
          </cell>
          <cell r="V65" t="str">
            <v>OCS Lobbying</v>
          </cell>
          <cell r="W65" t="str">
            <v>y</v>
          </cell>
          <cell r="X65" t="str">
            <v>OCS Lobbying</v>
          </cell>
          <cell r="Y65" t="str">
            <v>N</v>
          </cell>
          <cell r="Z65" t="str">
            <v>OCS Lobbying</v>
          </cell>
          <cell r="AA65" t="str">
            <v>y</v>
          </cell>
          <cell r="AC65" t="str">
            <v>OCS Lobbying</v>
          </cell>
          <cell r="AD65" t="str">
            <v>y</v>
          </cell>
          <cell r="AF65" t="str">
            <v>OCS Lobbying</v>
          </cell>
          <cell r="AG65" t="str">
            <v>y</v>
          </cell>
          <cell r="AI65">
            <v>56</v>
          </cell>
        </row>
        <row r="66">
          <cell r="A66">
            <v>40</v>
          </cell>
          <cell r="B66" t="str">
            <v>OCS Fines</v>
          </cell>
          <cell r="C66" t="str">
            <v>Optional Adjustment 20</v>
          </cell>
          <cell r="D66"/>
          <cell r="E66" t="str">
            <v>N</v>
          </cell>
          <cell r="F66" t="str">
            <v>OCS Fines</v>
          </cell>
          <cell r="H66" t="str">
            <v>Optional Adjustment 20</v>
          </cell>
          <cell r="I66" t="str">
            <v>N</v>
          </cell>
          <cell r="J66" t="str">
            <v>Optional Adjustment 20</v>
          </cell>
          <cell r="K66" t="str">
            <v>N</v>
          </cell>
          <cell r="L66" t="str">
            <v>Optional Adjustment 20</v>
          </cell>
          <cell r="M66" t="str">
            <v>N</v>
          </cell>
          <cell r="N66" t="str">
            <v>Optional Adjustment 20</v>
          </cell>
          <cell r="O66" t="str">
            <v>N</v>
          </cell>
          <cell r="P66" t="str">
            <v>OCS Fines</v>
          </cell>
          <cell r="Q66" t="str">
            <v>N</v>
          </cell>
          <cell r="R66" t="str">
            <v>OCS Fines</v>
          </cell>
          <cell r="S66" t="str">
            <v>N</v>
          </cell>
          <cell r="T66" t="str">
            <v>OCS Fines</v>
          </cell>
          <cell r="U66" t="str">
            <v>N</v>
          </cell>
          <cell r="V66" t="str">
            <v>OCS Fines</v>
          </cell>
          <cell r="W66" t="str">
            <v>y</v>
          </cell>
          <cell r="X66" t="str">
            <v>OCS Fines</v>
          </cell>
          <cell r="Y66" t="str">
            <v>N</v>
          </cell>
          <cell r="Z66" t="str">
            <v>OCS Fines</v>
          </cell>
          <cell r="AA66" t="str">
            <v>N</v>
          </cell>
          <cell r="AC66" t="str">
            <v>OCS Fines</v>
          </cell>
          <cell r="AD66" t="str">
            <v>N</v>
          </cell>
          <cell r="AF66" t="str">
            <v>OCS Fines</v>
          </cell>
          <cell r="AG66" t="str">
            <v>N</v>
          </cell>
          <cell r="AI66">
            <v>57</v>
          </cell>
        </row>
        <row r="67">
          <cell r="A67">
            <v>41</v>
          </cell>
          <cell r="B67" t="str">
            <v>OCS Distrigas</v>
          </cell>
          <cell r="C67" t="str">
            <v>Optional Adjustment 21</v>
          </cell>
          <cell r="D67"/>
          <cell r="E67" t="str">
            <v>y</v>
          </cell>
          <cell r="F67" t="str">
            <v>OCS Distrigas</v>
          </cell>
          <cell r="H67" t="str">
            <v>Optional Adjustment 21</v>
          </cell>
          <cell r="I67" t="str">
            <v>N</v>
          </cell>
          <cell r="J67" t="str">
            <v>Optional Adjustment 21</v>
          </cell>
          <cell r="K67" t="str">
            <v>N</v>
          </cell>
          <cell r="L67" t="str">
            <v>Optional Adjustment 21</v>
          </cell>
          <cell r="M67" t="str">
            <v>N</v>
          </cell>
          <cell r="N67" t="str">
            <v>Optional Adjustment 21</v>
          </cell>
          <cell r="O67" t="str">
            <v>N</v>
          </cell>
          <cell r="P67" t="str">
            <v>OCS Distrigas</v>
          </cell>
          <cell r="Q67" t="str">
            <v>N</v>
          </cell>
          <cell r="R67" t="str">
            <v>OCS Distrigas</v>
          </cell>
          <cell r="S67" t="str">
            <v>N</v>
          </cell>
          <cell r="T67" t="str">
            <v>OCS Distrigas</v>
          </cell>
          <cell r="U67" t="str">
            <v>N</v>
          </cell>
          <cell r="V67" t="str">
            <v>OCS Distrigas</v>
          </cell>
          <cell r="W67" t="str">
            <v>y</v>
          </cell>
          <cell r="X67" t="str">
            <v>OCS Distrigas</v>
          </cell>
          <cell r="Y67" t="str">
            <v>N</v>
          </cell>
          <cell r="Z67" t="str">
            <v>OCS Distrigas</v>
          </cell>
          <cell r="AA67" t="str">
            <v>y</v>
          </cell>
          <cell r="AC67" t="str">
            <v>OCS Distrigas</v>
          </cell>
          <cell r="AD67" t="str">
            <v>y</v>
          </cell>
          <cell r="AF67" t="str">
            <v>OCS Distrigas</v>
          </cell>
          <cell r="AG67" t="str">
            <v>y</v>
          </cell>
          <cell r="AI67">
            <v>58</v>
          </cell>
        </row>
        <row r="68">
          <cell r="A68">
            <v>42</v>
          </cell>
          <cell r="B68" t="str">
            <v>OCS Intercompany Profit</v>
          </cell>
          <cell r="C68" t="str">
            <v>Optional Adjustment 22</v>
          </cell>
          <cell r="D68"/>
          <cell r="E68" t="str">
            <v>y</v>
          </cell>
          <cell r="F68" t="str">
            <v>OCS Intercompany Profit</v>
          </cell>
          <cell r="H68" t="str">
            <v>Optional Adjustment 22</v>
          </cell>
          <cell r="I68" t="str">
            <v>N</v>
          </cell>
          <cell r="J68" t="str">
            <v>Optional Adjustment 22</v>
          </cell>
          <cell r="K68" t="str">
            <v>N</v>
          </cell>
          <cell r="L68" t="str">
            <v>Optional Adjustment 22</v>
          </cell>
          <cell r="M68" t="str">
            <v>N</v>
          </cell>
          <cell r="N68" t="str">
            <v>Optional Adjustment 22</v>
          </cell>
          <cell r="O68" t="str">
            <v>N</v>
          </cell>
          <cell r="P68" t="str">
            <v>OCS Intercompany Profit</v>
          </cell>
          <cell r="Q68" t="str">
            <v>N</v>
          </cell>
          <cell r="R68" t="str">
            <v>OCS Intercompany Profit</v>
          </cell>
          <cell r="S68" t="str">
            <v>N</v>
          </cell>
          <cell r="T68" t="str">
            <v>OCS Intercompany Profit</v>
          </cell>
          <cell r="U68" t="str">
            <v>N</v>
          </cell>
          <cell r="V68" t="str">
            <v>OCS Intercompany Profit</v>
          </cell>
          <cell r="W68" t="str">
            <v>Y</v>
          </cell>
          <cell r="X68" t="str">
            <v>OCS Intercompany Profit</v>
          </cell>
          <cell r="Y68" t="str">
            <v>N</v>
          </cell>
          <cell r="Z68" t="str">
            <v>OCS Intercompany Profit</v>
          </cell>
          <cell r="AA68" t="str">
            <v>y</v>
          </cell>
          <cell r="AC68" t="str">
            <v>OCS Intercompany Profit</v>
          </cell>
          <cell r="AD68" t="str">
            <v>y</v>
          </cell>
          <cell r="AF68" t="str">
            <v>OCS Intercompany Profit</v>
          </cell>
          <cell r="AG68" t="str">
            <v>y</v>
          </cell>
          <cell r="AI68">
            <v>59</v>
          </cell>
        </row>
        <row r="69">
          <cell r="A69">
            <v>43</v>
          </cell>
          <cell r="B69" t="str">
            <v>UAE-O&amp;M Inflation</v>
          </cell>
          <cell r="C69" t="str">
            <v>Optional Adjustment 23</v>
          </cell>
          <cell r="D69"/>
          <cell r="E69" t="str">
            <v>N</v>
          </cell>
          <cell r="F69" t="str">
            <v>UAE-O&amp;M Inflation</v>
          </cell>
          <cell r="H69" t="str">
            <v>Optional Adjustment 23</v>
          </cell>
          <cell r="I69" t="str">
            <v>N</v>
          </cell>
          <cell r="J69" t="str">
            <v>Optional Adjustment 23</v>
          </cell>
          <cell r="K69" t="str">
            <v>N</v>
          </cell>
          <cell r="L69" t="str">
            <v>Optional Adjustment 23</v>
          </cell>
          <cell r="M69" t="str">
            <v>N</v>
          </cell>
          <cell r="N69" t="str">
            <v>Optional Adjustment 23</v>
          </cell>
          <cell r="O69" t="str">
            <v>N</v>
          </cell>
          <cell r="P69" t="str">
            <v>UAE-O&amp;M Inflation</v>
          </cell>
          <cell r="Q69" t="str">
            <v>N</v>
          </cell>
          <cell r="R69" t="str">
            <v>UAE-O&amp;M Inflation</v>
          </cell>
          <cell r="S69" t="str">
            <v>N</v>
          </cell>
          <cell r="T69" t="str">
            <v>UAE-O&amp;M Inflation</v>
          </cell>
          <cell r="U69" t="str">
            <v>N</v>
          </cell>
          <cell r="V69" t="str">
            <v>UAE-O&amp;M Inflation</v>
          </cell>
          <cell r="W69" t="str">
            <v>n</v>
          </cell>
          <cell r="X69" t="str">
            <v>UAE-O&amp;M Inflation</v>
          </cell>
          <cell r="Y69" t="str">
            <v>Y</v>
          </cell>
          <cell r="Z69" t="str">
            <v>UAE-O&amp;M Inflation</v>
          </cell>
          <cell r="AA69" t="str">
            <v>N</v>
          </cell>
          <cell r="AC69" t="str">
            <v>UAE-O&amp;M Inflation</v>
          </cell>
          <cell r="AD69" t="str">
            <v>N</v>
          </cell>
          <cell r="AF69" t="str">
            <v>UAE-O&amp;M Inflation</v>
          </cell>
          <cell r="AG69" t="str">
            <v>N</v>
          </cell>
          <cell r="AI69">
            <v>60</v>
          </cell>
        </row>
        <row r="70">
          <cell r="A70">
            <v>44</v>
          </cell>
          <cell r="B70" t="str">
            <v>UAE Pension and Post Retirement</v>
          </cell>
          <cell r="C70" t="str">
            <v>Optional Adjustment 24</v>
          </cell>
          <cell r="D70"/>
          <cell r="E70" t="str">
            <v>N</v>
          </cell>
          <cell r="F70" t="str">
            <v>UAE Pension and Post Retirement</v>
          </cell>
          <cell r="H70" t="str">
            <v>Optional Adjustment 24</v>
          </cell>
          <cell r="I70" t="str">
            <v>N</v>
          </cell>
          <cell r="J70" t="str">
            <v>Optional Adjustment 24</v>
          </cell>
          <cell r="K70" t="str">
            <v>N</v>
          </cell>
          <cell r="L70" t="str">
            <v>Optional Adjustment 24</v>
          </cell>
          <cell r="M70" t="str">
            <v>N</v>
          </cell>
          <cell r="N70" t="str">
            <v>Optional Adjustment 24</v>
          </cell>
          <cell r="O70" t="str">
            <v>N</v>
          </cell>
          <cell r="P70" t="str">
            <v>UAE Pension and Post Retirement</v>
          </cell>
          <cell r="Q70" t="str">
            <v>N</v>
          </cell>
          <cell r="R70" t="str">
            <v>UAE Pension and Post Retirement</v>
          </cell>
          <cell r="S70" t="str">
            <v>N</v>
          </cell>
          <cell r="T70" t="str">
            <v>UAE Pension and Post Retirement</v>
          </cell>
          <cell r="U70" t="str">
            <v>N</v>
          </cell>
          <cell r="V70" t="str">
            <v>UAE Pension and Post Retirement</v>
          </cell>
          <cell r="W70" t="str">
            <v>n</v>
          </cell>
          <cell r="X70" t="str">
            <v>UAE Pension and Post Retirement</v>
          </cell>
          <cell r="Y70" t="str">
            <v>N</v>
          </cell>
          <cell r="Z70" t="str">
            <v>UAE Pension and Post Retirement</v>
          </cell>
          <cell r="AA70" t="str">
            <v>N</v>
          </cell>
          <cell r="AC70" t="str">
            <v>UAE Pension and Post Retirement</v>
          </cell>
          <cell r="AD70" t="str">
            <v>N</v>
          </cell>
          <cell r="AF70" t="str">
            <v>UAE Pension and Post Retirement</v>
          </cell>
          <cell r="AG70" t="str">
            <v>N</v>
          </cell>
          <cell r="AI70">
            <v>61</v>
          </cell>
        </row>
        <row r="71">
          <cell r="A71">
            <v>45</v>
          </cell>
          <cell r="B71" t="str">
            <v>Rate Base Settlement</v>
          </cell>
          <cell r="C71" t="str">
            <v>Optional Adjustment 25</v>
          </cell>
          <cell r="D71"/>
          <cell r="E71" t="str">
            <v>y</v>
          </cell>
          <cell r="F71" t="str">
            <v>Rate Base Settlement</v>
          </cell>
          <cell r="H71"/>
          <cell r="I71"/>
          <cell r="J71"/>
          <cell r="K71"/>
          <cell r="L71"/>
          <cell r="M71"/>
          <cell r="N71"/>
          <cell r="O71"/>
          <cell r="P71" t="str">
            <v>282000 DIT Adjustment</v>
          </cell>
          <cell r="Q71" t="str">
            <v>N</v>
          </cell>
          <cell r="R71" t="str">
            <v>282000 DIT Adjustment</v>
          </cell>
          <cell r="S71" t="str">
            <v>N</v>
          </cell>
          <cell r="T71" t="str">
            <v>282000 DIT Adjustment</v>
          </cell>
          <cell r="U71" t="str">
            <v>N</v>
          </cell>
          <cell r="V71" t="str">
            <v>282000 DIT Adjustment</v>
          </cell>
          <cell r="W71" t="str">
            <v>N</v>
          </cell>
          <cell r="X71" t="str">
            <v>282000 DIT Adjustment</v>
          </cell>
          <cell r="Y71" t="str">
            <v>N</v>
          </cell>
          <cell r="Z71" t="str">
            <v>Rate Base Settlement</v>
          </cell>
          <cell r="AA71" t="str">
            <v>y</v>
          </cell>
          <cell r="AC71" t="str">
            <v>Rate Base Settlement</v>
          </cell>
          <cell r="AD71" t="str">
            <v>y</v>
          </cell>
          <cell r="AF71" t="str">
            <v>Rate Base Settlement</v>
          </cell>
          <cell r="AG71" t="str">
            <v>y</v>
          </cell>
          <cell r="AI71">
            <v>62</v>
          </cell>
        </row>
        <row r="72">
          <cell r="A72">
            <v>46</v>
          </cell>
          <cell r="B72" t="str">
            <v xml:space="preserve"> Settlement Adj</v>
          </cell>
          <cell r="C72" t="str">
            <v>Optional Adjustment 26</v>
          </cell>
          <cell r="D72"/>
          <cell r="E72" t="str">
            <v>y</v>
          </cell>
          <cell r="F72" t="str">
            <v xml:space="preserve"> Settlement Adj</v>
          </cell>
          <cell r="H72"/>
          <cell r="I72"/>
          <cell r="J72"/>
          <cell r="K72"/>
          <cell r="L72"/>
          <cell r="M72"/>
          <cell r="N72"/>
          <cell r="O72"/>
          <cell r="P72" t="str">
            <v>Cafeteria Settlement Adj</v>
          </cell>
          <cell r="Q72" t="str">
            <v>N</v>
          </cell>
          <cell r="R72" t="str">
            <v>Cafeteria Settlement Adj</v>
          </cell>
          <cell r="S72" t="str">
            <v>N</v>
          </cell>
          <cell r="T72" t="str">
            <v>Cafeteria Settlement Adj</v>
          </cell>
          <cell r="U72" t="str">
            <v>N</v>
          </cell>
          <cell r="V72" t="str">
            <v>Cafeteria Settlement Adj</v>
          </cell>
          <cell r="W72" t="str">
            <v>N</v>
          </cell>
          <cell r="X72" t="str">
            <v>Cafeteria Settlement Adj</v>
          </cell>
          <cell r="Y72" t="str">
            <v>N</v>
          </cell>
          <cell r="Z72" t="str">
            <v xml:space="preserve"> Settlement Adj</v>
          </cell>
          <cell r="AA72" t="str">
            <v>y</v>
          </cell>
          <cell r="AC72" t="str">
            <v xml:space="preserve"> Settlement Adj</v>
          </cell>
          <cell r="AD72" t="str">
            <v>y</v>
          </cell>
          <cell r="AF72" t="str">
            <v xml:space="preserve"> Settlement Adj</v>
          </cell>
          <cell r="AG72" t="str">
            <v>y</v>
          </cell>
          <cell r="AI72">
            <v>63</v>
          </cell>
        </row>
        <row r="73">
          <cell r="A73">
            <v>47</v>
          </cell>
          <cell r="B73" t="str">
            <v>QC Employees Settlement</v>
          </cell>
          <cell r="C73" t="str">
            <v>Optional Adjustment 27</v>
          </cell>
          <cell r="D73"/>
          <cell r="E73" t="str">
            <v>y</v>
          </cell>
          <cell r="F73" t="str">
            <v>QC Employees Settlement</v>
          </cell>
          <cell r="H73"/>
          <cell r="I73"/>
          <cell r="J73"/>
          <cell r="K73"/>
          <cell r="L73"/>
          <cell r="M73"/>
          <cell r="N73"/>
          <cell r="O73"/>
          <cell r="P73" t="str">
            <v>QC 347 Employees</v>
          </cell>
          <cell r="Q73" t="str">
            <v>N</v>
          </cell>
          <cell r="R73" t="str">
            <v>QC 347 Employees</v>
          </cell>
          <cell r="S73" t="str">
            <v>N</v>
          </cell>
          <cell r="T73" t="str">
            <v>QC 347 Employees</v>
          </cell>
          <cell r="U73" t="str">
            <v>N</v>
          </cell>
          <cell r="V73" t="str">
            <v>QC 347 Employees</v>
          </cell>
          <cell r="W73" t="str">
            <v>N</v>
          </cell>
          <cell r="X73" t="str">
            <v>QC 347 Employees</v>
          </cell>
          <cell r="Y73" t="str">
            <v>N</v>
          </cell>
          <cell r="Z73" t="str">
            <v>QC Employees Settlement</v>
          </cell>
          <cell r="AA73" t="str">
            <v>y</v>
          </cell>
          <cell r="AC73" t="str">
            <v>QC Employees Settlement</v>
          </cell>
          <cell r="AD73" t="str">
            <v>y</v>
          </cell>
          <cell r="AF73" t="str">
            <v>QC Employees Settlement</v>
          </cell>
          <cell r="AG73" t="str">
            <v>y</v>
          </cell>
          <cell r="AI73">
            <v>64</v>
          </cell>
        </row>
        <row r="74">
          <cell r="A74">
            <v>48</v>
          </cell>
          <cell r="B74" t="str">
            <v>QGC Employees Settlement</v>
          </cell>
          <cell r="C74" t="str">
            <v>Optional Adjustment 28</v>
          </cell>
          <cell r="D74"/>
          <cell r="E74" t="str">
            <v>y</v>
          </cell>
          <cell r="F74" t="str">
            <v>QGC Employees Settlement</v>
          </cell>
          <cell r="H74"/>
          <cell r="I74"/>
          <cell r="J74"/>
          <cell r="K74"/>
          <cell r="L74"/>
          <cell r="M74"/>
          <cell r="N74"/>
          <cell r="O74"/>
          <cell r="P74" t="str">
            <v>QGC 908 Employees</v>
          </cell>
          <cell r="Q74" t="str">
            <v>N</v>
          </cell>
          <cell r="R74" t="str">
            <v>QGC 908 Employees</v>
          </cell>
          <cell r="S74" t="str">
            <v>N</v>
          </cell>
          <cell r="T74" t="str">
            <v>QGC 908 Employees</v>
          </cell>
          <cell r="U74" t="str">
            <v>N</v>
          </cell>
          <cell r="V74" t="str">
            <v>QGC 908 Employees</v>
          </cell>
          <cell r="W74" t="str">
            <v>N</v>
          </cell>
          <cell r="X74" t="str">
            <v>QGC 908 Employees</v>
          </cell>
          <cell r="Y74" t="str">
            <v>N</v>
          </cell>
          <cell r="Z74" t="str">
            <v>QGC Employees Settlement</v>
          </cell>
          <cell r="AA74" t="str">
            <v>y</v>
          </cell>
          <cell r="AC74" t="str">
            <v>QGC Employees Settlement</v>
          </cell>
          <cell r="AD74" t="str">
            <v>y</v>
          </cell>
          <cell r="AF74" t="str">
            <v>QGC Employees Settlement</v>
          </cell>
          <cell r="AG74" t="str">
            <v>y</v>
          </cell>
          <cell r="AI74">
            <v>65</v>
          </cell>
        </row>
        <row r="75">
          <cell r="A75">
            <v>49</v>
          </cell>
          <cell r="B75" t="str">
            <v>108 Product Adjustment</v>
          </cell>
          <cell r="C75" t="str">
            <v>Optional Adjustment 30</v>
          </cell>
          <cell r="D75"/>
          <cell r="E75" t="str">
            <v>Y</v>
          </cell>
          <cell r="F75" t="str">
            <v>108 Product Adjustment</v>
          </cell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 t="str">
            <v>108 Product Adjustment</v>
          </cell>
          <cell r="AA75" t="str">
            <v>N</v>
          </cell>
          <cell r="AC75" t="str">
            <v>108 Product Adjustment</v>
          </cell>
          <cell r="AD75" t="str">
            <v>N</v>
          </cell>
          <cell r="AF75" t="str">
            <v>108 Product Adjustment</v>
          </cell>
          <cell r="AG75" t="str">
            <v>Y</v>
          </cell>
          <cell r="AI75">
            <v>66</v>
          </cell>
        </row>
        <row r="76">
          <cell r="A76">
            <v>50</v>
          </cell>
          <cell r="B76" t="str">
            <v>Dist Gas Effective 2012</v>
          </cell>
          <cell r="C76" t="str">
            <v>District Gas &amp; Pretax</v>
          </cell>
          <cell r="D76"/>
          <cell r="E76"/>
          <cell r="F76" t="str">
            <v>Dist Gas Effective 2012</v>
          </cell>
          <cell r="H76" t="str">
            <v>Dist Gas Effective 2012</v>
          </cell>
          <cell r="I76"/>
          <cell r="J76" t="str">
            <v>Dist Gas Effective 2012</v>
          </cell>
          <cell r="K76"/>
          <cell r="L76" t="str">
            <v>Dist Gas Effective 2012</v>
          </cell>
          <cell r="M76"/>
          <cell r="N76" t="str">
            <v>Dist Gas Effective 2012</v>
          </cell>
          <cell r="O76"/>
          <cell r="P76" t="str">
            <v>Dist Gas Effective 2012</v>
          </cell>
          <cell r="Q76"/>
          <cell r="R76" t="str">
            <v>Dist Gas Effective 2012</v>
          </cell>
          <cell r="S76"/>
          <cell r="T76" t="str">
            <v>Dist Gas Effective 2012</v>
          </cell>
          <cell r="U76"/>
          <cell r="V76" t="str">
            <v>Dist Gas Effective 2012</v>
          </cell>
          <cell r="W76"/>
          <cell r="X76" t="str">
            <v>Dist Gas Effective 2012</v>
          </cell>
          <cell r="Y76" t="str">
            <v/>
          </cell>
          <cell r="Z76" t="str">
            <v>Dist Gas Effective 2012</v>
          </cell>
          <cell r="AA76" t="str">
            <v/>
          </cell>
          <cell r="AC76" t="str">
            <v>Dist Gas Effective 2012</v>
          </cell>
          <cell r="AD76" t="str">
            <v/>
          </cell>
          <cell r="AF76" t="str">
            <v>Dist Gas Effective 2012</v>
          </cell>
          <cell r="AG76" t="str">
            <v/>
          </cell>
          <cell r="AI76">
            <v>67</v>
          </cell>
        </row>
        <row r="77">
          <cell r="A77">
            <v>51</v>
          </cell>
          <cell r="B77"/>
          <cell r="C77"/>
          <cell r="D77"/>
          <cell r="E77"/>
          <cell r="F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C77"/>
          <cell r="AD77"/>
          <cell r="AF77"/>
          <cell r="AG77"/>
          <cell r="AI77">
            <v>68</v>
          </cell>
        </row>
        <row r="78">
          <cell r="A78">
            <v>52</v>
          </cell>
          <cell r="B78" t="str">
            <v>UPDATE AVG CAP STR DEC 14</v>
          </cell>
          <cell r="C78" t="str">
            <v>Capital Structure</v>
          </cell>
          <cell r="D78"/>
          <cell r="E78"/>
          <cell r="F78" t="str">
            <v>UPDATE AVG CAP STR DEC 14</v>
          </cell>
          <cell r="H78" t="str">
            <v>AVG CAP STR DEC 12</v>
          </cell>
          <cell r="I78"/>
          <cell r="J78" t="str">
            <v>AVG CAP STR DEC 12</v>
          </cell>
          <cell r="K78"/>
          <cell r="L78" t="str">
            <v>AVG CAP STR DEC 13</v>
          </cell>
          <cell r="M78"/>
          <cell r="N78" t="str">
            <v>YE CAP STR DEC 13</v>
          </cell>
          <cell r="O78"/>
          <cell r="P78" t="str">
            <v>FILED AVG CAP STR DEC 14</v>
          </cell>
          <cell r="Q78"/>
          <cell r="R78" t="str">
            <v>UPDATE AVG CAP STR DEC 14</v>
          </cell>
          <cell r="S78"/>
          <cell r="T78" t="str">
            <v>UPDATE AVG CAP STR DEC 14</v>
          </cell>
          <cell r="U78"/>
          <cell r="V78" t="str">
            <v>FILED AVG CAP STR DEC 14</v>
          </cell>
          <cell r="W78"/>
          <cell r="X78" t="str">
            <v>FILED AVG CAP STR DEC 14</v>
          </cell>
          <cell r="Y78"/>
          <cell r="Z78" t="str">
            <v>UPDATE AVG CAP STR DEC 14</v>
          </cell>
          <cell r="AA78"/>
          <cell r="AC78" t="str">
            <v>UPDATE AVG CAP STR DEC 14</v>
          </cell>
          <cell r="AD78"/>
          <cell r="AF78" t="str">
            <v>UPDATE AVG CAP STR DEC 14</v>
          </cell>
          <cell r="AG78"/>
          <cell r="AI78">
            <v>69</v>
          </cell>
        </row>
        <row r="79">
          <cell r="A79">
            <v>53</v>
          </cell>
          <cell r="B79"/>
          <cell r="C79"/>
          <cell r="D79"/>
          <cell r="E79"/>
          <cell r="F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</row>
        <row r="82">
          <cell r="C82"/>
        </row>
        <row r="85">
          <cell r="H85" t="str">
            <v>Revenue Scenarios</v>
          </cell>
        </row>
        <row r="86">
          <cell r="H86" t="str">
            <v>Booked Rev DEC 2012</v>
          </cell>
        </row>
        <row r="87">
          <cell r="H87" t="str">
            <v>AVG Projected Rev DEC 2013</v>
          </cell>
        </row>
        <row r="88">
          <cell r="H88" t="str">
            <v>AVG Projected Rev DEC 2013 with CET</v>
          </cell>
        </row>
        <row r="89">
          <cell r="H89" t="str">
            <v>YE Projected Rev DEC 2013</v>
          </cell>
        </row>
        <row r="90">
          <cell r="H90" t="str">
            <v>YE Projected Rev DEC 2013 with CET</v>
          </cell>
        </row>
        <row r="91">
          <cell r="H91" t="str">
            <v>AVG Projected Rev DEC 2014</v>
          </cell>
        </row>
        <row r="92">
          <cell r="H92" t="str">
            <v>AVG Projected Rev DEC 2014 with CET</v>
          </cell>
        </row>
        <row r="93">
          <cell r="H93" t="str">
            <v>AVG Projected Rev DEC 2014 FT1 Shift</v>
          </cell>
        </row>
        <row r="94">
          <cell r="H94" t="str">
            <v>YE Proj Rev DEC 2014 FT1 Shift</v>
          </cell>
        </row>
        <row r="95">
          <cell r="H95" t="str">
            <v>AVG Projected Rev DEC 2013 FT1 Shift</v>
          </cell>
        </row>
        <row r="96">
          <cell r="H96" t="str">
            <v>YE Projected Rev DEC 2013 FT1 Shift</v>
          </cell>
        </row>
        <row r="97">
          <cell r="H97" t="str">
            <v>AVG Projected Rev DEC 2014 FT1 Shift with CET</v>
          </cell>
        </row>
        <row r="98">
          <cell r="H98" t="str">
            <v>AVG Projected Rev DEC 2013 FT1 Shift with CET</v>
          </cell>
        </row>
        <row r="99">
          <cell r="H99" t="str">
            <v>YE Projected Rev DEC 2013 FT1 Shift with CET</v>
          </cell>
        </row>
        <row r="100">
          <cell r="H100"/>
        </row>
      </sheetData>
      <sheetData sheetId="1"/>
      <sheetData sheetId="2"/>
      <sheetData sheetId="3"/>
      <sheetData sheetId="4">
        <row r="8">
          <cell r="AJ8" t="str">
            <v>YE RB DEC 2012</v>
          </cell>
          <cell r="AK8" t="str">
            <v>AVG RB DEC 2012</v>
          </cell>
          <cell r="AL8" t="str">
            <v>WY RB DEC 2012</v>
          </cell>
          <cell r="AM8" t="str">
            <v>AVG RB DEC 2013</v>
          </cell>
          <cell r="AN8" t="str">
            <v>Y.E  RB DEC 2013</v>
          </cell>
          <cell r="AO8" t="str">
            <v>AVG  RB DEC 2014</v>
          </cell>
          <cell r="AP8" t="str">
            <v>Y.E  RB DEC 2014</v>
          </cell>
        </row>
        <row r="9">
          <cell r="AJ9"/>
          <cell r="AK9"/>
          <cell r="AL9"/>
          <cell r="AM9"/>
          <cell r="AN9"/>
          <cell r="AO9"/>
          <cell r="AP9"/>
        </row>
        <row r="10">
          <cell r="AJ10"/>
          <cell r="AK10"/>
          <cell r="AL10"/>
          <cell r="AM10"/>
          <cell r="AN10"/>
          <cell r="AO10"/>
          <cell r="AP10"/>
        </row>
        <row r="11">
          <cell r="AJ11"/>
          <cell r="AK11"/>
          <cell r="AL11"/>
          <cell r="AM11"/>
          <cell r="AN11"/>
          <cell r="AO11"/>
          <cell r="AP11"/>
        </row>
        <row r="12">
          <cell r="AJ12"/>
          <cell r="AK12"/>
          <cell r="AL12"/>
          <cell r="AM12"/>
          <cell r="AN12"/>
          <cell r="AO12"/>
          <cell r="AP12"/>
        </row>
        <row r="13">
          <cell r="AJ13"/>
          <cell r="AK13"/>
          <cell r="AL13"/>
          <cell r="AM13"/>
          <cell r="AN13"/>
          <cell r="AO13"/>
          <cell r="AP13"/>
        </row>
        <row r="14">
          <cell r="AJ14"/>
          <cell r="AK14"/>
          <cell r="AL14"/>
          <cell r="AM14"/>
          <cell r="AN14"/>
          <cell r="AO14"/>
          <cell r="AP14"/>
        </row>
        <row r="15"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  <cell r="AO15">
            <v>10883.08</v>
          </cell>
          <cell r="AP15">
            <v>10883.08</v>
          </cell>
        </row>
        <row r="16">
          <cell r="AJ16">
            <v>58742.880000000005</v>
          </cell>
          <cell r="AK16">
            <v>58742.880000000005</v>
          </cell>
          <cell r="AL16">
            <v>58742.880000000005</v>
          </cell>
          <cell r="AM16">
            <v>58742.880000000005</v>
          </cell>
          <cell r="AN16">
            <v>58742.880000000005</v>
          </cell>
          <cell r="AO16">
            <v>58742.880000000005</v>
          </cell>
          <cell r="AP16">
            <v>58742.880000000005</v>
          </cell>
        </row>
        <row r="17">
          <cell r="AJ17"/>
          <cell r="AK17"/>
          <cell r="AL17"/>
          <cell r="AM17"/>
          <cell r="AN17"/>
          <cell r="AO17"/>
          <cell r="AP17"/>
        </row>
        <row r="18">
          <cell r="AJ18">
            <v>69625.960000000006</v>
          </cell>
          <cell r="AK18">
            <v>69625.960000000006</v>
          </cell>
          <cell r="AL18">
            <v>69625.960000000006</v>
          </cell>
          <cell r="AM18">
            <v>69625.960000000006</v>
          </cell>
          <cell r="AN18">
            <v>69625.960000000006</v>
          </cell>
          <cell r="AO18">
            <v>69625.960000000006</v>
          </cell>
          <cell r="AP18">
            <v>69625.960000000006</v>
          </cell>
        </row>
        <row r="19">
          <cell r="AM19"/>
          <cell r="AN19"/>
          <cell r="AO19"/>
          <cell r="AP19"/>
        </row>
        <row r="20">
          <cell r="AM20"/>
          <cell r="AN20"/>
          <cell r="AO20"/>
          <cell r="AP20"/>
        </row>
        <row r="21">
          <cell r="AJ21">
            <v>6266900.6900000004</v>
          </cell>
          <cell r="AK21">
            <v>6266900.6899999985</v>
          </cell>
          <cell r="AL21">
            <v>6266900.6900000004</v>
          </cell>
          <cell r="AM21">
            <v>6266900.6899999985</v>
          </cell>
          <cell r="AN21">
            <v>6266900.6900000004</v>
          </cell>
          <cell r="AO21">
            <v>6266900.6899999985</v>
          </cell>
          <cell r="AP21">
            <v>6266900.6900000004</v>
          </cell>
        </row>
        <row r="22">
          <cell r="AJ22">
            <v>1443936.84</v>
          </cell>
          <cell r="AK22">
            <v>1449176.2779166664</v>
          </cell>
          <cell r="AL22">
            <v>1443936.84</v>
          </cell>
          <cell r="AM22">
            <v>1443936.84</v>
          </cell>
          <cell r="AN22">
            <v>1443936.84</v>
          </cell>
          <cell r="AO22">
            <v>1443936.84</v>
          </cell>
          <cell r="AP22">
            <v>1443936.84</v>
          </cell>
        </row>
        <row r="23">
          <cell r="AJ23">
            <v>52986090.909999996</v>
          </cell>
          <cell r="AK23">
            <v>53909906.012500018</v>
          </cell>
          <cell r="AL23">
            <v>52986090.909999996</v>
          </cell>
          <cell r="AM23">
            <v>52986090.909999996</v>
          </cell>
          <cell r="AN23">
            <v>52986090.909999996</v>
          </cell>
          <cell r="AO23">
            <v>52986090.909999996</v>
          </cell>
          <cell r="AP23">
            <v>52986090.909999996</v>
          </cell>
        </row>
        <row r="24">
          <cell r="AJ24">
            <v>17432452.879999999</v>
          </cell>
          <cell r="AK24">
            <v>17707078.272083331</v>
          </cell>
          <cell r="AL24">
            <v>17432452.879999999</v>
          </cell>
          <cell r="AM24">
            <v>17432452.879999999</v>
          </cell>
          <cell r="AN24">
            <v>17432452.879999999</v>
          </cell>
          <cell r="AO24">
            <v>17432452.879999999</v>
          </cell>
          <cell r="AP24">
            <v>17432452.879999999</v>
          </cell>
        </row>
        <row r="25">
          <cell r="AJ25">
            <v>2872306.7800000003</v>
          </cell>
          <cell r="AK25">
            <v>2878052.36375</v>
          </cell>
          <cell r="AL25">
            <v>2872306.7800000003</v>
          </cell>
          <cell r="AM25">
            <v>2872306.7800000007</v>
          </cell>
          <cell r="AN25">
            <v>2872306.7800000003</v>
          </cell>
          <cell r="AO25">
            <v>2872306.7800000007</v>
          </cell>
          <cell r="AP25">
            <v>2872306.7800000003</v>
          </cell>
        </row>
        <row r="26"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  <cell r="AO26">
            <v>57014.71</v>
          </cell>
          <cell r="AP26">
            <v>57014.71</v>
          </cell>
        </row>
        <row r="27">
          <cell r="AJ27">
            <v>121186.63</v>
          </cell>
          <cell r="AK27">
            <v>121186.62999999996</v>
          </cell>
          <cell r="AL27">
            <v>121186.63</v>
          </cell>
          <cell r="AM27">
            <v>121186.62999999996</v>
          </cell>
          <cell r="AN27">
            <v>121186.63</v>
          </cell>
          <cell r="AO27">
            <v>121186.62999999996</v>
          </cell>
          <cell r="AP27">
            <v>121186.63</v>
          </cell>
        </row>
        <row r="28">
          <cell r="AJ28"/>
          <cell r="AK28"/>
          <cell r="AL28"/>
          <cell r="AM28"/>
          <cell r="AN28"/>
          <cell r="AO28"/>
          <cell r="AP28"/>
        </row>
        <row r="29">
          <cell r="AJ29">
            <v>81179889.439999983</v>
          </cell>
          <cell r="AK29">
            <v>82389314.956249997</v>
          </cell>
          <cell r="AL29">
            <v>81179889.439999983</v>
          </cell>
          <cell r="AM29">
            <v>81179889.439999983</v>
          </cell>
          <cell r="AN29">
            <v>81179889.439999983</v>
          </cell>
          <cell r="AO29">
            <v>81179889.439999983</v>
          </cell>
          <cell r="AP29">
            <v>81179889.439999983</v>
          </cell>
        </row>
        <row r="30">
          <cell r="AM30"/>
          <cell r="AN30"/>
          <cell r="AO30"/>
          <cell r="AP30"/>
        </row>
        <row r="31">
          <cell r="AM31"/>
          <cell r="AN31"/>
          <cell r="AO31"/>
          <cell r="AP31"/>
        </row>
        <row r="32">
          <cell r="AJ32"/>
          <cell r="AK32"/>
          <cell r="AL32"/>
          <cell r="AM32"/>
          <cell r="AN32"/>
          <cell r="AO32"/>
          <cell r="AP32"/>
        </row>
        <row r="33">
          <cell r="AJ33">
            <v>361464.44</v>
          </cell>
          <cell r="AK33">
            <v>333812.33916666667</v>
          </cell>
          <cell r="AL33">
            <v>361464.44</v>
          </cell>
          <cell r="AM33">
            <v>361464.44</v>
          </cell>
          <cell r="AN33">
            <v>361464.44</v>
          </cell>
          <cell r="AO33">
            <v>372781.33399445593</v>
          </cell>
          <cell r="AP33">
            <v>384098.22798891185</v>
          </cell>
        </row>
        <row r="34">
          <cell r="AJ34">
            <v>10193808.57</v>
          </cell>
          <cell r="AK34">
            <v>8879728.1658333316</v>
          </cell>
          <cell r="AL34">
            <v>10193808.57</v>
          </cell>
          <cell r="AM34">
            <v>10193808.569999998</v>
          </cell>
          <cell r="AN34">
            <v>10193808.57</v>
          </cell>
          <cell r="AO34">
            <v>10512960.990599019</v>
          </cell>
          <cell r="AP34">
            <v>10832113.411198035</v>
          </cell>
        </row>
        <row r="35">
          <cell r="AJ35">
            <v>10555273.01</v>
          </cell>
          <cell r="AK35">
            <v>9213540.504999999</v>
          </cell>
          <cell r="AL35">
            <v>10555273.01</v>
          </cell>
          <cell r="AM35">
            <v>10555273.009999998</v>
          </cell>
          <cell r="AN35">
            <v>10555273.01</v>
          </cell>
          <cell r="AO35">
            <v>10885742.324593475</v>
          </cell>
          <cell r="AP35">
            <v>11216211.639186947</v>
          </cell>
        </row>
        <row r="36">
          <cell r="AM36"/>
          <cell r="AN36"/>
          <cell r="AO36"/>
          <cell r="AP36"/>
        </row>
        <row r="37">
          <cell r="AM37"/>
          <cell r="AN37"/>
          <cell r="AO37"/>
          <cell r="AP37"/>
        </row>
        <row r="38">
          <cell r="AJ38">
            <v>715861.07</v>
          </cell>
          <cell r="AK38">
            <v>581564.29625000013</v>
          </cell>
          <cell r="AL38">
            <v>715861.07</v>
          </cell>
          <cell r="AM38">
            <v>808488.75348257937</v>
          </cell>
          <cell r="AN38">
            <v>948179.93593483255</v>
          </cell>
          <cell r="AO38">
            <v>1043983.7858076142</v>
          </cell>
          <cell r="AP38">
            <v>1167074.7589175669</v>
          </cell>
        </row>
        <row r="39">
          <cell r="AJ39">
            <v>7773194.709999999</v>
          </cell>
          <cell r="AK39">
            <v>7765860.447916667</v>
          </cell>
          <cell r="AL39">
            <v>7773194.709999999</v>
          </cell>
          <cell r="AM39">
            <v>8975322.1593345404</v>
          </cell>
          <cell r="AN39">
            <v>10499485.394875014</v>
          </cell>
          <cell r="AO39">
            <v>11563447.028367342</v>
          </cell>
          <cell r="AP39">
            <v>12930738.964862848</v>
          </cell>
        </row>
        <row r="40">
          <cell r="AJ40">
            <v>8489055.7799999993</v>
          </cell>
          <cell r="AK40">
            <v>8347424.7441666666</v>
          </cell>
          <cell r="AL40">
            <v>8489055.7799999993</v>
          </cell>
          <cell r="AM40">
            <v>9783810.9128171206</v>
          </cell>
          <cell r="AN40">
            <v>11447665.330809847</v>
          </cell>
          <cell r="AO40">
            <v>12607430.814174958</v>
          </cell>
          <cell r="AP40">
            <v>14097813.723780414</v>
          </cell>
        </row>
        <row r="41">
          <cell r="AM41"/>
          <cell r="AN41"/>
          <cell r="AO41"/>
          <cell r="AP41"/>
        </row>
        <row r="42">
          <cell r="AM42"/>
          <cell r="AN42"/>
          <cell r="AO42"/>
          <cell r="AP42"/>
        </row>
        <row r="43">
          <cell r="AJ43"/>
          <cell r="AK43"/>
          <cell r="AL43"/>
          <cell r="AM43"/>
          <cell r="AN43"/>
          <cell r="AO43"/>
          <cell r="AP43"/>
        </row>
        <row r="44">
          <cell r="AJ44"/>
          <cell r="AK44"/>
          <cell r="AL44"/>
          <cell r="AM44"/>
          <cell r="AN44"/>
          <cell r="AO44"/>
          <cell r="AP44"/>
        </row>
        <row r="45">
          <cell r="AJ45"/>
          <cell r="AK45"/>
          <cell r="AL45"/>
          <cell r="AM45"/>
          <cell r="AN45"/>
          <cell r="AO45"/>
          <cell r="AP45"/>
        </row>
        <row r="46">
          <cell r="AJ46">
            <v>30681929.93</v>
          </cell>
          <cell r="AK46">
            <v>29787003.494166661</v>
          </cell>
          <cell r="AL46">
            <v>30681929.93</v>
          </cell>
          <cell r="AM46">
            <v>31668392.071461231</v>
          </cell>
          <cell r="AN46">
            <v>33346921.131359838</v>
          </cell>
          <cell r="AO46">
            <v>34572384.724137969</v>
          </cell>
          <cell r="AP46">
            <v>36695500.205833234</v>
          </cell>
        </row>
        <row r="47">
          <cell r="AJ47"/>
          <cell r="AK47"/>
          <cell r="AL47"/>
          <cell r="AM47"/>
          <cell r="AN47"/>
          <cell r="AO47"/>
          <cell r="AP47"/>
        </row>
        <row r="48">
          <cell r="AJ48"/>
          <cell r="AK48"/>
          <cell r="AL48"/>
          <cell r="AM48"/>
          <cell r="AN48"/>
          <cell r="AO48"/>
          <cell r="AP48"/>
        </row>
        <row r="49">
          <cell r="AJ49"/>
          <cell r="AK49"/>
          <cell r="AL49"/>
          <cell r="AM49"/>
          <cell r="AN49"/>
          <cell r="AO49"/>
          <cell r="AP49"/>
        </row>
        <row r="50">
          <cell r="AJ50">
            <v>981513307.76000011</v>
          </cell>
          <cell r="AK50">
            <v>930550035.14749992</v>
          </cell>
          <cell r="AL50">
            <v>981513307.76000011</v>
          </cell>
          <cell r="AM50">
            <v>1012487933.0677782</v>
          </cell>
          <cell r="AN50">
            <v>1066179920.3569632</v>
          </cell>
          <cell r="AO50">
            <v>1105352694.6026733</v>
          </cell>
          <cell r="AP50">
            <v>1173216912.6960125</v>
          </cell>
        </row>
        <row r="51">
          <cell r="AJ51">
            <v>1012195237.6900001</v>
          </cell>
          <cell r="AK51">
            <v>960337038.64166653</v>
          </cell>
          <cell r="AL51">
            <v>1012195237.6900001</v>
          </cell>
          <cell r="AM51">
            <v>1044156325.1392394</v>
          </cell>
          <cell r="AN51">
            <v>1099526841.488323</v>
          </cell>
          <cell r="AO51">
            <v>1139925079.3268113</v>
          </cell>
          <cell r="AP51">
            <v>1209912412.9018457</v>
          </cell>
        </row>
        <row r="52">
          <cell r="AJ52"/>
          <cell r="AK52"/>
          <cell r="AL52"/>
          <cell r="AM52"/>
          <cell r="AN52"/>
          <cell r="AO52"/>
          <cell r="AP52"/>
        </row>
        <row r="53">
          <cell r="AJ53"/>
          <cell r="AK53"/>
          <cell r="AL53"/>
          <cell r="AM53"/>
          <cell r="AN53"/>
          <cell r="AO53"/>
          <cell r="AP53"/>
        </row>
        <row r="54">
          <cell r="AJ54"/>
          <cell r="AK54"/>
          <cell r="AL54"/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J55">
            <v>4925666.8600000003</v>
          </cell>
          <cell r="AK55">
            <v>4676268.2679166673</v>
          </cell>
          <cell r="AL55">
            <v>4925666.8600000003</v>
          </cell>
          <cell r="AM55">
            <v>8277226.2047926933</v>
          </cell>
          <cell r="AN55">
            <v>12584223.475284144</v>
          </cell>
          <cell r="AO55">
            <v>14033703.797067098</v>
          </cell>
          <cell r="AP55">
            <v>15896391.32437863</v>
          </cell>
        </row>
        <row r="56">
          <cell r="AJ56">
            <v>4925666.8600000003</v>
          </cell>
          <cell r="AK56">
            <v>4676268.2679166673</v>
          </cell>
          <cell r="AL56">
            <v>4925666.8600000003</v>
          </cell>
          <cell r="AM56">
            <v>8277226.2047926933</v>
          </cell>
          <cell r="AN56">
            <v>12584223.475284144</v>
          </cell>
          <cell r="AO56">
            <v>14033703.797067098</v>
          </cell>
          <cell r="AP56">
            <v>15896391.32437863</v>
          </cell>
        </row>
        <row r="57">
          <cell r="AM57"/>
          <cell r="AN57"/>
          <cell r="AO57"/>
          <cell r="AP57"/>
        </row>
        <row r="58">
          <cell r="AM58"/>
          <cell r="AN58"/>
          <cell r="AO58"/>
          <cell r="AP58"/>
        </row>
        <row r="59">
          <cell r="AJ59">
            <v>4905459.75</v>
          </cell>
          <cell r="AK59">
            <v>3671868.7358333338</v>
          </cell>
          <cell r="AL59">
            <v>4905459.75</v>
          </cell>
          <cell r="AM59">
            <v>5936340.3434946956</v>
          </cell>
          <cell r="AN59">
            <v>7029475.1825828999</v>
          </cell>
          <cell r="AO59">
            <v>7746033.2473635972</v>
          </cell>
          <cell r="AP59">
            <v>8326235.8908842681</v>
          </cell>
        </row>
        <row r="60">
          <cell r="AJ60">
            <v>47911417.359999999</v>
          </cell>
          <cell r="AK60">
            <v>46978126.684583329</v>
          </cell>
          <cell r="AL60">
            <v>47911417.359999999</v>
          </cell>
          <cell r="AM60">
            <v>63346113.789828338</v>
          </cell>
          <cell r="AN60">
            <v>75744801.062250644</v>
          </cell>
          <cell r="AO60">
            <v>83364980.327638656</v>
          </cell>
          <cell r="AP60">
            <v>89615863.94905962</v>
          </cell>
        </row>
        <row r="61">
          <cell r="AJ61">
            <v>52816877.109999999</v>
          </cell>
          <cell r="AK61">
            <v>50649995.420416661</v>
          </cell>
          <cell r="AL61">
            <v>52816877.109999999</v>
          </cell>
          <cell r="AM61">
            <v>69282454.133323029</v>
          </cell>
          <cell r="AN61">
            <v>82774276.244833544</v>
          </cell>
          <cell r="AO61">
            <v>91111013.575002253</v>
          </cell>
          <cell r="AP61">
            <v>97942099.839943886</v>
          </cell>
        </row>
        <row r="62">
          <cell r="AM62"/>
          <cell r="AN62"/>
          <cell r="AO62"/>
          <cell r="AP62"/>
        </row>
        <row r="63">
          <cell r="AM63"/>
          <cell r="AN63"/>
          <cell r="AO63"/>
          <cell r="AP63"/>
        </row>
        <row r="64">
          <cell r="AJ64">
            <v>15390141.23</v>
          </cell>
          <cell r="AK64">
            <v>14427663.54125</v>
          </cell>
          <cell r="AL64">
            <v>15390141.23</v>
          </cell>
          <cell r="AM64">
            <v>15572476.812315052</v>
          </cell>
          <cell r="AN64">
            <v>15778407.008713644</v>
          </cell>
          <cell r="AO64">
            <v>16112181.529402601</v>
          </cell>
          <cell r="AP64">
            <v>16486316.124610728</v>
          </cell>
        </row>
        <row r="65">
          <cell r="AJ65">
            <v>308264001.13999999</v>
          </cell>
          <cell r="AK65">
            <v>303032852.00333339</v>
          </cell>
          <cell r="AL65">
            <v>308264001.13999999</v>
          </cell>
          <cell r="AM65">
            <v>312080612.81589109</v>
          </cell>
          <cell r="AN65">
            <v>316359035.22641212</v>
          </cell>
          <cell r="AO65">
            <v>323046985.10587662</v>
          </cell>
          <cell r="AP65">
            <v>330546894.87375093</v>
          </cell>
        </row>
        <row r="66">
          <cell r="AJ66">
            <v>323654142.37</v>
          </cell>
          <cell r="AK66">
            <v>317460515.54458338</v>
          </cell>
          <cell r="AL66">
            <v>323654142.37</v>
          </cell>
          <cell r="AM66">
            <v>327653089.62820613</v>
          </cell>
          <cell r="AN66">
            <v>332137442.23512578</v>
          </cell>
          <cell r="AO66">
            <v>339159166.63527924</v>
          </cell>
          <cell r="AP66">
            <v>347033210.99836165</v>
          </cell>
        </row>
        <row r="67">
          <cell r="AM67"/>
          <cell r="AN67"/>
          <cell r="AO67"/>
          <cell r="AP67"/>
        </row>
        <row r="68">
          <cell r="AM68"/>
          <cell r="AN68"/>
          <cell r="AO68"/>
          <cell r="AP68"/>
        </row>
        <row r="69">
          <cell r="AJ69">
            <v>7676304.3099999996</v>
          </cell>
          <cell r="AK69">
            <v>7344205.3434166675</v>
          </cell>
          <cell r="AL69">
            <v>7676304.3099999996</v>
          </cell>
          <cell r="AM69">
            <v>7781956.7453585463</v>
          </cell>
          <cell r="AN69">
            <v>7920554.7510625534</v>
          </cell>
          <cell r="AO69">
            <v>8126818.6746133724</v>
          </cell>
          <cell r="AP69">
            <v>8391833.3455926143</v>
          </cell>
        </row>
        <row r="70">
          <cell r="AJ70">
            <v>253691395.05000001</v>
          </cell>
          <cell r="AK70">
            <v>251887585.03991666</v>
          </cell>
          <cell r="AL70">
            <v>253691395.05000001</v>
          </cell>
          <cell r="AM70">
            <v>257302070.64062798</v>
          </cell>
          <cell r="AN70">
            <v>261939224.16354993</v>
          </cell>
          <cell r="AO70">
            <v>268759156.29865009</v>
          </cell>
          <cell r="AP70">
            <v>277523314.06205457</v>
          </cell>
        </row>
        <row r="71">
          <cell r="AJ71">
            <v>261367699.36000001</v>
          </cell>
          <cell r="AK71">
            <v>259231790.38333333</v>
          </cell>
          <cell r="AL71">
            <v>261367699.36000001</v>
          </cell>
          <cell r="AM71">
            <v>265084027.38598654</v>
          </cell>
          <cell r="AN71">
            <v>269859778.91461247</v>
          </cell>
          <cell r="AO71">
            <v>276885974.97326344</v>
          </cell>
          <cell r="AP71">
            <v>285915147.40764719</v>
          </cell>
        </row>
        <row r="72">
          <cell r="AM72"/>
          <cell r="AN72"/>
          <cell r="AO72"/>
          <cell r="AP72"/>
        </row>
        <row r="73">
          <cell r="AM73"/>
          <cell r="AN73"/>
          <cell r="AO73"/>
          <cell r="AP73"/>
        </row>
        <row r="74">
          <cell r="AJ74">
            <v>931101.69</v>
          </cell>
          <cell r="AK74">
            <v>931102.45000000019</v>
          </cell>
          <cell r="AL74">
            <v>931101.69</v>
          </cell>
          <cell r="AM74">
            <v>931101.68999999983</v>
          </cell>
          <cell r="AN74">
            <v>931101.69</v>
          </cell>
          <cell r="AO74">
            <v>931101.68999999983</v>
          </cell>
          <cell r="AP74">
            <v>931101.69</v>
          </cell>
        </row>
        <row r="75">
          <cell r="AJ75">
            <v>14185015.310000001</v>
          </cell>
          <cell r="AK75">
            <v>14186234.452916667</v>
          </cell>
          <cell r="AL75">
            <v>14185015.310000001</v>
          </cell>
          <cell r="AM75">
            <v>14185015.310000001</v>
          </cell>
          <cell r="AN75">
            <v>14185015.310000001</v>
          </cell>
          <cell r="AO75">
            <v>14185015.310000001</v>
          </cell>
          <cell r="AP75">
            <v>14185015.310000001</v>
          </cell>
        </row>
        <row r="76">
          <cell r="AJ76">
            <v>15116117</v>
          </cell>
          <cell r="AK76">
            <v>15117336.902916666</v>
          </cell>
          <cell r="AL76">
            <v>15116117</v>
          </cell>
          <cell r="AM76">
            <v>15116117</v>
          </cell>
          <cell r="AN76">
            <v>15116117</v>
          </cell>
          <cell r="AO76">
            <v>15116117</v>
          </cell>
          <cell r="AP76">
            <v>15116117</v>
          </cell>
        </row>
        <row r="77">
          <cell r="AM77"/>
          <cell r="AN77"/>
          <cell r="AO77"/>
          <cell r="AP77"/>
        </row>
        <row r="78">
          <cell r="AM78"/>
          <cell r="AN78"/>
          <cell r="AO78"/>
          <cell r="AP78"/>
        </row>
        <row r="79">
          <cell r="AJ79">
            <v>57111.42</v>
          </cell>
          <cell r="AK79">
            <v>57111.419999999991</v>
          </cell>
          <cell r="AL79">
            <v>57111.42</v>
          </cell>
          <cell r="AM79">
            <v>57111.419999999991</v>
          </cell>
          <cell r="AN79">
            <v>57111.42</v>
          </cell>
          <cell r="AO79">
            <v>57111.419999999991</v>
          </cell>
          <cell r="AP79">
            <v>57111.42</v>
          </cell>
        </row>
        <row r="80">
          <cell r="AJ80">
            <v>1036620.7399999999</v>
          </cell>
          <cell r="AK80">
            <v>1358921.8579166664</v>
          </cell>
          <cell r="AL80">
            <v>1036620.7399999999</v>
          </cell>
          <cell r="AM80">
            <v>1036620.7399999999</v>
          </cell>
          <cell r="AN80">
            <v>1036620.7399999999</v>
          </cell>
          <cell r="AO80">
            <v>1036620.7399999999</v>
          </cell>
          <cell r="AP80">
            <v>1036620.7399999999</v>
          </cell>
        </row>
        <row r="81">
          <cell r="AJ81">
            <v>1093732.1599999999</v>
          </cell>
          <cell r="AK81">
            <v>1416033.2779166664</v>
          </cell>
          <cell r="AL81">
            <v>1093732.1599999999</v>
          </cell>
          <cell r="AM81">
            <v>1093732.1599999999</v>
          </cell>
          <cell r="AN81">
            <v>1093732.1599999999</v>
          </cell>
          <cell r="AO81">
            <v>1093732.1599999999</v>
          </cell>
          <cell r="AP81">
            <v>1093732.1599999999</v>
          </cell>
        </row>
        <row r="82">
          <cell r="AM82"/>
          <cell r="AN82"/>
          <cell r="AO82"/>
          <cell r="AP82"/>
        </row>
        <row r="83">
          <cell r="AM83"/>
          <cell r="AN83"/>
          <cell r="AO83"/>
          <cell r="AP83"/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J85">
            <v>309948</v>
          </cell>
          <cell r="AK85">
            <v>311130.58333333331</v>
          </cell>
          <cell r="AL85">
            <v>309948</v>
          </cell>
          <cell r="AM85">
            <v>309948</v>
          </cell>
          <cell r="AN85">
            <v>309948</v>
          </cell>
          <cell r="AO85">
            <v>309948</v>
          </cell>
          <cell r="AP85">
            <v>309948</v>
          </cell>
        </row>
        <row r="86">
          <cell r="AJ86">
            <v>309948</v>
          </cell>
          <cell r="AK86">
            <v>311130.58333333331</v>
          </cell>
          <cell r="AL86">
            <v>309948</v>
          </cell>
          <cell r="AM86">
            <v>309948</v>
          </cell>
          <cell r="AN86">
            <v>309948</v>
          </cell>
          <cell r="AO86">
            <v>309948</v>
          </cell>
          <cell r="AP86">
            <v>309948</v>
          </cell>
        </row>
        <row r="87">
          <cell r="AJ87"/>
          <cell r="AK87"/>
          <cell r="AL87"/>
          <cell r="AM87"/>
          <cell r="AN87"/>
          <cell r="AO87"/>
          <cell r="AP87"/>
        </row>
        <row r="88">
          <cell r="AJ88">
            <v>1690523749.3400002</v>
          </cell>
          <cell r="AK88">
            <v>1626761074.27125</v>
          </cell>
          <cell r="AL88">
            <v>1690523749.3400002</v>
          </cell>
          <cell r="AM88">
            <v>1751312003.5743649</v>
          </cell>
          <cell r="AN88">
            <v>1835405297.8589888</v>
          </cell>
          <cell r="AO88">
            <v>1901127908.6061919</v>
          </cell>
          <cell r="AP88">
            <v>1998533084.9951441</v>
          </cell>
        </row>
        <row r="89">
          <cell r="AM89"/>
          <cell r="AN89"/>
          <cell r="AO89"/>
          <cell r="AP89"/>
        </row>
        <row r="90">
          <cell r="AJ90"/>
          <cell r="AK90"/>
          <cell r="AL90"/>
          <cell r="AM90"/>
          <cell r="AN90"/>
          <cell r="AO90"/>
          <cell r="AP90"/>
        </row>
        <row r="91">
          <cell r="AJ91"/>
          <cell r="AK91"/>
          <cell r="AL91"/>
          <cell r="AM91"/>
          <cell r="AN91"/>
          <cell r="AO91"/>
          <cell r="AP91"/>
        </row>
        <row r="92">
          <cell r="AJ92">
            <v>11584.02</v>
          </cell>
          <cell r="AK92">
            <v>15377.970000000003</v>
          </cell>
          <cell r="AL92">
            <v>11584.02</v>
          </cell>
          <cell r="AM92">
            <v>11584.020000000004</v>
          </cell>
          <cell r="AN92">
            <v>11584.02</v>
          </cell>
          <cell r="AO92">
            <v>11584.020000000004</v>
          </cell>
          <cell r="AP92">
            <v>11584.02</v>
          </cell>
        </row>
        <row r="93">
          <cell r="AJ93">
            <v>2707795.83</v>
          </cell>
          <cell r="AK93">
            <v>2456612.5195833328</v>
          </cell>
          <cell r="AL93">
            <v>2707795.83</v>
          </cell>
          <cell r="AM93">
            <v>2707795.8299999996</v>
          </cell>
          <cell r="AN93">
            <v>2707795.83</v>
          </cell>
          <cell r="AO93">
            <v>2707795.8299999996</v>
          </cell>
          <cell r="AP93">
            <v>2707795.83</v>
          </cell>
        </row>
        <row r="94">
          <cell r="AJ94">
            <v>2719379.85</v>
          </cell>
          <cell r="AK94">
            <v>2471990.489583333</v>
          </cell>
          <cell r="AL94">
            <v>2719379.85</v>
          </cell>
          <cell r="AM94">
            <v>2719379.8499999996</v>
          </cell>
          <cell r="AN94">
            <v>2719379.85</v>
          </cell>
          <cell r="AO94">
            <v>2719379.8499999996</v>
          </cell>
          <cell r="AP94">
            <v>2719379.85</v>
          </cell>
        </row>
        <row r="95">
          <cell r="AM95"/>
          <cell r="AN95"/>
          <cell r="AO95"/>
          <cell r="AP95"/>
        </row>
        <row r="96">
          <cell r="AM96"/>
          <cell r="AN96"/>
          <cell r="AO96"/>
          <cell r="AP96"/>
        </row>
        <row r="97">
          <cell r="AJ97">
            <v>1395725.86</v>
          </cell>
          <cell r="AK97">
            <v>1395725.8599999996</v>
          </cell>
          <cell r="AL97">
            <v>1395725.86</v>
          </cell>
          <cell r="AM97">
            <v>1430592.2020561381</v>
          </cell>
          <cell r="AN97">
            <v>1475445.4976918332</v>
          </cell>
          <cell r="AO97">
            <v>1475445.4976918327</v>
          </cell>
          <cell r="AP97">
            <v>1475445.4976918332</v>
          </cell>
        </row>
        <row r="98">
          <cell r="AJ98">
            <v>13744632.539999999</v>
          </cell>
          <cell r="AK98">
            <v>14987679.156666668</v>
          </cell>
          <cell r="AL98">
            <v>13744632.539999999</v>
          </cell>
          <cell r="AM98">
            <v>14136149.830425598</v>
          </cell>
          <cell r="AN98">
            <v>14643303.381137248</v>
          </cell>
          <cell r="AO98">
            <v>14643303.38113725</v>
          </cell>
          <cell r="AP98">
            <v>14643303.381137248</v>
          </cell>
        </row>
        <row r="99">
          <cell r="AJ99">
            <v>42898406.810000002</v>
          </cell>
          <cell r="AK99">
            <v>41999965.054999992</v>
          </cell>
          <cell r="AL99">
            <v>42898406.810000002</v>
          </cell>
          <cell r="AM99">
            <v>43931205.943566702</v>
          </cell>
          <cell r="AN99">
            <v>45254354.970643848</v>
          </cell>
          <cell r="AO99">
            <v>45254354.970643856</v>
          </cell>
          <cell r="AP99">
            <v>45254354.970643848</v>
          </cell>
        </row>
        <row r="100">
          <cell r="AJ100">
            <v>58038765.210000001</v>
          </cell>
          <cell r="AK100">
            <v>58383370.071666658</v>
          </cell>
          <cell r="AL100">
            <v>58038765.210000001</v>
          </cell>
          <cell r="AM100">
            <v>59497947.97604844</v>
          </cell>
          <cell r="AN100">
            <v>61373103.849472925</v>
          </cell>
          <cell r="AO100">
            <v>61373103.84947294</v>
          </cell>
          <cell r="AP100">
            <v>61373103.849472925</v>
          </cell>
        </row>
        <row r="101">
          <cell r="AM101"/>
          <cell r="AN101"/>
          <cell r="AO101"/>
          <cell r="AP101"/>
        </row>
        <row r="102">
          <cell r="AM102"/>
          <cell r="AN102"/>
          <cell r="AO102"/>
          <cell r="AP102"/>
        </row>
        <row r="103">
          <cell r="AJ103">
            <v>247104.33</v>
          </cell>
          <cell r="AK103">
            <v>225564.50749999998</v>
          </cell>
          <cell r="AL103">
            <v>247104.33</v>
          </cell>
          <cell r="AM103">
            <v>255141.17198605076</v>
          </cell>
          <cell r="AN103">
            <v>266052.06877664494</v>
          </cell>
          <cell r="AO103">
            <v>279211.72847762058</v>
          </cell>
          <cell r="AP103">
            <v>296100.260529847</v>
          </cell>
        </row>
        <row r="104">
          <cell r="AJ104">
            <v>13830164.190000005</v>
          </cell>
          <cell r="AK104">
            <v>15480121.500416666</v>
          </cell>
          <cell r="AL104">
            <v>13830164.190000005</v>
          </cell>
          <cell r="AM104">
            <v>14381880.959902534</v>
          </cell>
          <cell r="AN104">
            <v>15089030.107261917</v>
          </cell>
          <cell r="AO104">
            <v>15830654.594634051</v>
          </cell>
          <cell r="AP104">
            <v>16786094.91504525</v>
          </cell>
        </row>
        <row r="105">
          <cell r="AJ105">
            <v>44776010.729999997</v>
          </cell>
          <cell r="AK105">
            <v>43948900.60041666</v>
          </cell>
          <cell r="AL105">
            <v>44776010.729999997</v>
          </cell>
          <cell r="AM105">
            <v>46335342.263428278</v>
          </cell>
          <cell r="AN105">
            <v>48340460.596232653</v>
          </cell>
          <cell r="AO105">
            <v>50730341.806066848</v>
          </cell>
          <cell r="AP105">
            <v>53799136.417937368</v>
          </cell>
        </row>
        <row r="106">
          <cell r="AJ106">
            <v>58853279.25</v>
          </cell>
          <cell r="AK106">
            <v>59654586.608333327</v>
          </cell>
          <cell r="AL106">
            <v>58853279.25</v>
          </cell>
          <cell r="AM106">
            <v>60972364.395316862</v>
          </cell>
          <cell r="AN106">
            <v>63695542.772271216</v>
          </cell>
          <cell r="AO106">
            <v>66840208.129178524</v>
          </cell>
          <cell r="AP106">
            <v>70881331.593512461</v>
          </cell>
        </row>
        <row r="107">
          <cell r="AM107"/>
          <cell r="AN107"/>
          <cell r="AO107"/>
          <cell r="AP107"/>
        </row>
        <row r="108">
          <cell r="AM108"/>
          <cell r="AN108"/>
          <cell r="AO108"/>
          <cell r="AP108"/>
        </row>
        <row r="109">
          <cell r="AJ109">
            <v>1515033</v>
          </cell>
          <cell r="AK109">
            <v>1440409.5791666668</v>
          </cell>
          <cell r="AL109">
            <v>1515033</v>
          </cell>
          <cell r="AM109">
            <v>1506596.5072585454</v>
          </cell>
          <cell r="AN109">
            <v>1495672.2067974897</v>
          </cell>
          <cell r="AO109">
            <v>1515265.8979611297</v>
          </cell>
          <cell r="AP109">
            <v>1540448.5062656011</v>
          </cell>
        </row>
        <row r="110">
          <cell r="AJ110">
            <v>39110223.359999999</v>
          </cell>
          <cell r="AK110">
            <v>38391665.409166671</v>
          </cell>
          <cell r="AL110">
            <v>39110223.359999999</v>
          </cell>
          <cell r="AM110">
            <v>38885262.880071484</v>
          </cell>
          <cell r="AN110">
            <v>38596255.112854138</v>
          </cell>
          <cell r="AO110">
            <v>39101967.932730831</v>
          </cell>
          <cell r="AP110">
            <v>39751842.356721804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J112">
            <v>40625256.359999999</v>
          </cell>
          <cell r="AK112">
            <v>39832074.988333337</v>
          </cell>
          <cell r="AL112">
            <v>40625256.359999999</v>
          </cell>
          <cell r="AM112">
            <v>40391859.387330025</v>
          </cell>
          <cell r="AN112">
            <v>40091927.319651626</v>
          </cell>
          <cell r="AO112">
            <v>40617233.830691963</v>
          </cell>
          <cell r="AP112">
            <v>41292290.862987407</v>
          </cell>
        </row>
        <row r="113">
          <cell r="AM113"/>
          <cell r="AN113"/>
          <cell r="AO113"/>
          <cell r="AP113"/>
        </row>
        <row r="114">
          <cell r="AM114"/>
          <cell r="AN114"/>
          <cell r="AO114"/>
          <cell r="AP114"/>
        </row>
        <row r="115"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  <cell r="AO115">
            <v>12371.89</v>
          </cell>
          <cell r="AP115">
            <v>12371.89</v>
          </cell>
        </row>
        <row r="116">
          <cell r="AJ116">
            <v>23956.590000000004</v>
          </cell>
          <cell r="AK116">
            <v>23956.589999999997</v>
          </cell>
          <cell r="AL116">
            <v>23956.590000000004</v>
          </cell>
          <cell r="AM116">
            <v>23956.589999999997</v>
          </cell>
          <cell r="AN116">
            <v>23956.590000000004</v>
          </cell>
          <cell r="AO116">
            <v>23956.589999999997</v>
          </cell>
          <cell r="AP116">
            <v>23956.590000000004</v>
          </cell>
        </row>
        <row r="117">
          <cell r="AJ117">
            <v>36328.480000000003</v>
          </cell>
          <cell r="AK117">
            <v>36328.479999999996</v>
          </cell>
          <cell r="AL117">
            <v>36328.480000000003</v>
          </cell>
          <cell r="AM117">
            <v>36328.479999999996</v>
          </cell>
          <cell r="AN117">
            <v>36328.480000000003</v>
          </cell>
          <cell r="AO117">
            <v>36328.479999999996</v>
          </cell>
          <cell r="AP117">
            <v>36328.480000000003</v>
          </cell>
        </row>
        <row r="118">
          <cell r="AM118"/>
          <cell r="AN118"/>
          <cell r="AO118"/>
          <cell r="AP118"/>
        </row>
        <row r="119">
          <cell r="AM119"/>
          <cell r="AN119"/>
          <cell r="AO119"/>
          <cell r="AP119"/>
        </row>
        <row r="120">
          <cell r="AJ120">
            <v>723851.79</v>
          </cell>
          <cell r="AK120">
            <v>659271.34583333333</v>
          </cell>
          <cell r="AL120">
            <v>723851.79</v>
          </cell>
          <cell r="AM120">
            <v>783271.4565434939</v>
          </cell>
          <cell r="AN120">
            <v>855993.19649248593</v>
          </cell>
          <cell r="AO120">
            <v>902894.43171804084</v>
          </cell>
          <cell r="AP120">
            <v>963011.66338535456</v>
          </cell>
        </row>
        <row r="121">
          <cell r="AJ121">
            <v>23665510.5</v>
          </cell>
          <cell r="AK121">
            <v>21760630.388749998</v>
          </cell>
          <cell r="AL121">
            <v>23665510.5</v>
          </cell>
          <cell r="AM121">
            <v>25624257.535637945</v>
          </cell>
          <cell r="AN121">
            <v>28145026.640837591</v>
          </cell>
          <cell r="AO121">
            <v>29678780.780291408</v>
          </cell>
          <cell r="AP121">
            <v>31649920.550161775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J123">
            <v>24389362.289999999</v>
          </cell>
          <cell r="AK123">
            <v>22419901.734583333</v>
          </cell>
          <cell r="AL123">
            <v>24389362.289999999</v>
          </cell>
          <cell r="AM123">
            <v>26407528.992181439</v>
          </cell>
          <cell r="AN123">
            <v>29001019.837330077</v>
          </cell>
          <cell r="AO123">
            <v>30581675.212009449</v>
          </cell>
          <cell r="AP123">
            <v>32612932.213547129</v>
          </cell>
        </row>
        <row r="124">
          <cell r="AM124"/>
          <cell r="AN124"/>
          <cell r="AO124"/>
          <cell r="AP124"/>
        </row>
        <row r="125">
          <cell r="AM125"/>
          <cell r="AN125"/>
          <cell r="AO125"/>
          <cell r="AP125"/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J127">
            <v>76245.36</v>
          </cell>
          <cell r="AK127">
            <v>76245.36</v>
          </cell>
          <cell r="AL127">
            <v>76245.36</v>
          </cell>
          <cell r="AM127">
            <v>76245.36</v>
          </cell>
          <cell r="AN127">
            <v>76245.36</v>
          </cell>
          <cell r="AO127">
            <v>76245.36</v>
          </cell>
          <cell r="AP127">
            <v>76245.36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J129">
            <v>76245.36</v>
          </cell>
          <cell r="AK129">
            <v>76245.36</v>
          </cell>
          <cell r="AL129">
            <v>76245.36</v>
          </cell>
          <cell r="AM129">
            <v>76245.36</v>
          </cell>
          <cell r="AN129">
            <v>76245.36</v>
          </cell>
          <cell r="AO129">
            <v>76245.36</v>
          </cell>
          <cell r="AP129">
            <v>76245.36</v>
          </cell>
        </row>
        <row r="130">
          <cell r="AM130"/>
          <cell r="AN130"/>
          <cell r="AO130"/>
          <cell r="AP130"/>
        </row>
        <row r="131">
          <cell r="AM131"/>
          <cell r="AN131"/>
          <cell r="AO131"/>
          <cell r="AP131"/>
        </row>
        <row r="132">
          <cell r="AJ132">
            <v>695559.31</v>
          </cell>
          <cell r="AK132">
            <v>580268.48625000019</v>
          </cell>
          <cell r="AL132">
            <v>695559.31</v>
          </cell>
          <cell r="AM132">
            <v>685620.01999703865</v>
          </cell>
          <cell r="AN132">
            <v>671421.53273338964</v>
          </cell>
          <cell r="AO132">
            <v>659607.90857523587</v>
          </cell>
          <cell r="AP132">
            <v>644409.03424636461</v>
          </cell>
        </row>
        <row r="133">
          <cell r="AJ133">
            <v>9913763.5700000003</v>
          </cell>
          <cell r="AK133">
            <v>9877986.1133333314</v>
          </cell>
          <cell r="AL133">
            <v>9913763.5700000003</v>
          </cell>
          <cell r="AM133">
            <v>9744000.5273414459</v>
          </cell>
          <cell r="AN133">
            <v>9527268.4605999459</v>
          </cell>
          <cell r="AO133">
            <v>9359379.7522789743</v>
          </cell>
          <cell r="AP133">
            <v>9143648.0724203009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J135">
            <v>10609322.880000001</v>
          </cell>
          <cell r="AK135">
            <v>10458254.599583331</v>
          </cell>
          <cell r="AL135">
            <v>10609322.880000001</v>
          </cell>
          <cell r="AM135">
            <v>10429620.547338484</v>
          </cell>
          <cell r="AN135">
            <v>10198689.993333336</v>
          </cell>
          <cell r="AO135">
            <v>10018987.660854209</v>
          </cell>
          <cell r="AP135">
            <v>9788057.1066666655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/>
          <cell r="AN136"/>
          <cell r="AO136"/>
          <cell r="AP136"/>
        </row>
        <row r="137">
          <cell r="AJ137">
            <v>0</v>
          </cell>
          <cell r="AK137">
            <v>0</v>
          </cell>
          <cell r="AL137">
            <v>0</v>
          </cell>
          <cell r="AM137"/>
          <cell r="AN137"/>
          <cell r="AO137"/>
          <cell r="AP137"/>
        </row>
        <row r="138">
          <cell r="AJ138">
            <v>1854255.07</v>
          </cell>
          <cell r="AK138">
            <v>1899898.8275000004</v>
          </cell>
          <cell r="AL138">
            <v>1854255.07</v>
          </cell>
          <cell r="AM138">
            <v>1961548.5213501395</v>
          </cell>
          <cell r="AN138">
            <v>2079833.8756208215</v>
          </cell>
          <cell r="AO138">
            <v>2336052.0799469571</v>
          </cell>
          <cell r="AP138">
            <v>2648915.4431061372</v>
          </cell>
        </row>
        <row r="139">
          <cell r="AJ139">
            <v>1830660.2299999997</v>
          </cell>
          <cell r="AK139">
            <v>7588240.6383333346</v>
          </cell>
          <cell r="AL139">
            <v>1830660.2299999997</v>
          </cell>
          <cell r="AM139">
            <v>2269872.5631378526</v>
          </cell>
          <cell r="AN139">
            <v>2853886.8491091579</v>
          </cell>
          <cell r="AO139">
            <v>3145387.7763391486</v>
          </cell>
          <cell r="AP139">
            <v>3536383.2937113666</v>
          </cell>
        </row>
        <row r="140">
          <cell r="AJ140">
            <v>3684915.3</v>
          </cell>
          <cell r="AK140">
            <v>9488139.4658333343</v>
          </cell>
          <cell r="AL140">
            <v>3684915.3</v>
          </cell>
          <cell r="AM140">
            <v>4231421.0844879923</v>
          </cell>
          <cell r="AN140">
            <v>4933720.7247299794</v>
          </cell>
          <cell r="AO140">
            <v>5481439.8562861057</v>
          </cell>
          <cell r="AP140">
            <v>6185298.7368175033</v>
          </cell>
        </row>
        <row r="141">
          <cell r="AM141"/>
          <cell r="AN141"/>
          <cell r="AO141"/>
          <cell r="AP141"/>
        </row>
        <row r="142">
          <cell r="AM142"/>
          <cell r="AN142"/>
          <cell r="AO142"/>
          <cell r="AP142"/>
        </row>
        <row r="143">
          <cell r="AJ143">
            <v>3863.92</v>
          </cell>
          <cell r="AK143">
            <v>1126.9766666666667</v>
          </cell>
          <cell r="AL143">
            <v>3863.92</v>
          </cell>
          <cell r="AM143">
            <v>3863.9199999999987</v>
          </cell>
          <cell r="AN143">
            <v>3863.92</v>
          </cell>
          <cell r="AO143">
            <v>3863.9199999999987</v>
          </cell>
          <cell r="AP143">
            <v>3863.92</v>
          </cell>
        </row>
        <row r="144">
          <cell r="AJ144">
            <v>207824.02</v>
          </cell>
          <cell r="AK144">
            <v>150599.52625000002</v>
          </cell>
          <cell r="AL144">
            <v>207824.02</v>
          </cell>
          <cell r="AM144">
            <v>207824.01999999993</v>
          </cell>
          <cell r="AN144">
            <v>207824.02</v>
          </cell>
          <cell r="AO144">
            <v>207824.01999999993</v>
          </cell>
          <cell r="AP144">
            <v>207824.02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J146">
            <v>211687.94</v>
          </cell>
          <cell r="AK146">
            <v>151726.50291666668</v>
          </cell>
          <cell r="AL146">
            <v>211687.94</v>
          </cell>
          <cell r="AM146">
            <v>211687.93999999994</v>
          </cell>
          <cell r="AN146">
            <v>211687.94</v>
          </cell>
          <cell r="AO146">
            <v>211687.93999999994</v>
          </cell>
          <cell r="AP146">
            <v>211687.94</v>
          </cell>
        </row>
        <row r="147">
          <cell r="AM147"/>
          <cell r="AN147"/>
          <cell r="AO147"/>
          <cell r="AP147"/>
        </row>
        <row r="148">
          <cell r="AM148"/>
          <cell r="AN148"/>
          <cell r="AO148"/>
          <cell r="AP148"/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J150">
            <v>52300</v>
          </cell>
          <cell r="AK150">
            <v>44663.333333333336</v>
          </cell>
          <cell r="AL150">
            <v>52300</v>
          </cell>
          <cell r="AM150">
            <v>52300</v>
          </cell>
          <cell r="AN150">
            <v>52300</v>
          </cell>
          <cell r="AO150">
            <v>52300</v>
          </cell>
          <cell r="AP150">
            <v>52300</v>
          </cell>
        </row>
        <row r="151">
          <cell r="AJ151">
            <v>52300</v>
          </cell>
          <cell r="AK151">
            <v>44663.333333333336</v>
          </cell>
          <cell r="AL151">
            <v>52300</v>
          </cell>
          <cell r="AM151">
            <v>52300</v>
          </cell>
          <cell r="AN151">
            <v>52300</v>
          </cell>
          <cell r="AO151">
            <v>52300</v>
          </cell>
          <cell r="AP151">
            <v>52300</v>
          </cell>
        </row>
        <row r="152">
          <cell r="AM152"/>
          <cell r="AN152"/>
          <cell r="AO152"/>
          <cell r="AP152"/>
        </row>
        <row r="153">
          <cell r="AJ153">
            <v>199296842.91999999</v>
          </cell>
          <cell r="AK153">
            <v>203017281.63416666</v>
          </cell>
          <cell r="AL153">
            <v>199296842.91999999</v>
          </cell>
          <cell r="AM153">
            <v>205026684.01270324</v>
          </cell>
          <cell r="AN153">
            <v>212389946.12678918</v>
          </cell>
          <cell r="AO153">
            <v>218008590.16849318</v>
          </cell>
          <cell r="AP153">
            <v>225228955.99300411</v>
          </cell>
        </row>
        <row r="154">
          <cell r="AM154"/>
          <cell r="AN154"/>
          <cell r="AO154"/>
          <cell r="AP154"/>
        </row>
        <row r="155">
          <cell r="AJ155"/>
          <cell r="AK155"/>
          <cell r="AL155"/>
          <cell r="AM155"/>
          <cell r="AN155"/>
          <cell r="AO155"/>
          <cell r="AP155"/>
        </row>
        <row r="156">
          <cell r="AJ156">
            <v>81179889.439999983</v>
          </cell>
          <cell r="AK156">
            <v>82389314.956249997</v>
          </cell>
          <cell r="AL156">
            <v>81179889.439999983</v>
          </cell>
          <cell r="AM156">
            <v>81179889.439999983</v>
          </cell>
          <cell r="AN156">
            <v>81179889.439999983</v>
          </cell>
          <cell r="AO156">
            <v>81179889.439999983</v>
          </cell>
          <cell r="AP156">
            <v>81179889.439999983</v>
          </cell>
        </row>
        <row r="157">
          <cell r="AJ157">
            <v>60730256.920000002</v>
          </cell>
          <cell r="AK157">
            <v>57145214.70008333</v>
          </cell>
          <cell r="AL157">
            <v>60730256.920000002</v>
          </cell>
          <cell r="AM157">
            <v>63128215.356112108</v>
          </cell>
          <cell r="AN157">
            <v>66384098.639653772</v>
          </cell>
          <cell r="AO157">
            <v>68973279.485319614</v>
          </cell>
          <cell r="AP157">
            <v>72450154.743827328</v>
          </cell>
        </row>
        <row r="158">
          <cell r="AJ158">
            <v>1629863118.3800001</v>
          </cell>
          <cell r="AK158">
            <v>1569685485.5311666</v>
          </cell>
          <cell r="AL158">
            <v>1629863118.3800001</v>
          </cell>
          <cell r="AM158">
            <v>1688253414.1782529</v>
          </cell>
          <cell r="AN158">
            <v>1769090825.1793349</v>
          </cell>
          <cell r="AO158">
            <v>1832224255.0808721</v>
          </cell>
          <cell r="AP158">
            <v>1926152556.2113173</v>
          </cell>
        </row>
        <row r="159">
          <cell r="AJ159">
            <v>199296842.91999999</v>
          </cell>
          <cell r="AK159">
            <v>203017281.63416666</v>
          </cell>
          <cell r="AL159">
            <v>199296842.91999999</v>
          </cell>
          <cell r="AM159">
            <v>205026684.01270324</v>
          </cell>
          <cell r="AN159">
            <v>212389946.12678918</v>
          </cell>
          <cell r="AO159">
            <v>218008590.16849318</v>
          </cell>
          <cell r="AP159">
            <v>225228955.99300411</v>
          </cell>
        </row>
        <row r="160">
          <cell r="AJ160">
            <v>1971070107.6600001</v>
          </cell>
          <cell r="AK160">
            <v>1912237296.8216667</v>
          </cell>
          <cell r="AL160">
            <v>1971070107.6600001</v>
          </cell>
          <cell r="AM160">
            <v>2037588202.9870682</v>
          </cell>
          <cell r="AN160">
            <v>2129044759.3857777</v>
          </cell>
          <cell r="AO160">
            <v>2200386014.174685</v>
          </cell>
          <cell r="AP160">
            <v>2305011556.3881488</v>
          </cell>
          <cell r="AQ160"/>
        </row>
        <row r="161">
          <cell r="AM161"/>
          <cell r="AN161"/>
          <cell r="AO161"/>
          <cell r="AP161"/>
        </row>
        <row r="162">
          <cell r="AM162"/>
          <cell r="AN162"/>
          <cell r="AO162"/>
          <cell r="AP162"/>
        </row>
        <row r="163">
          <cell r="AJ163">
            <v>5036.83</v>
          </cell>
          <cell r="AK163">
            <v>5036.8300000000008</v>
          </cell>
          <cell r="AL163">
            <v>5036.83</v>
          </cell>
          <cell r="AM163">
            <v>5036.8300000000008</v>
          </cell>
          <cell r="AN163">
            <v>5036.83</v>
          </cell>
          <cell r="AO163">
            <v>5036.8300000000008</v>
          </cell>
          <cell r="AP163">
            <v>5036.83</v>
          </cell>
        </row>
        <row r="164">
          <cell r="AJ164">
            <v>5036.83</v>
          </cell>
          <cell r="AK164">
            <v>5036.8300000000008</v>
          </cell>
          <cell r="AL164">
            <v>5036.83</v>
          </cell>
          <cell r="AM164">
            <v>5036.8300000000008</v>
          </cell>
          <cell r="AN164">
            <v>5036.83</v>
          </cell>
          <cell r="AO164">
            <v>5036.8300000000008</v>
          </cell>
          <cell r="AP164">
            <v>5036.83</v>
          </cell>
        </row>
        <row r="165">
          <cell r="AM165"/>
          <cell r="AN165"/>
          <cell r="AO165"/>
          <cell r="AP165"/>
        </row>
        <row r="166">
          <cell r="AM166"/>
          <cell r="AN166"/>
          <cell r="AO166"/>
          <cell r="AP166"/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J168">
            <v>404644.62</v>
          </cell>
          <cell r="AK168">
            <v>558296.75958333327</v>
          </cell>
          <cell r="AL168">
            <v>404644.62</v>
          </cell>
          <cell r="AM168">
            <v>404644.61999999994</v>
          </cell>
          <cell r="AN168">
            <v>404644.62</v>
          </cell>
          <cell r="AO168">
            <v>404644.61999999994</v>
          </cell>
          <cell r="AP168">
            <v>404644.62</v>
          </cell>
        </row>
        <row r="169">
          <cell r="AJ169">
            <v>15032040.1</v>
          </cell>
          <cell r="AK169">
            <v>9904972.836666666</v>
          </cell>
          <cell r="AL169">
            <v>15032040.1</v>
          </cell>
          <cell r="AM169">
            <v>15032040.1</v>
          </cell>
          <cell r="AN169">
            <v>15032040.1</v>
          </cell>
          <cell r="AO169">
            <v>15032040.1</v>
          </cell>
          <cell r="AP169">
            <v>15032040.1</v>
          </cell>
        </row>
        <row r="170">
          <cell r="AJ170">
            <v>379552.3</v>
          </cell>
          <cell r="AK170">
            <v>946034.62333333353</v>
          </cell>
          <cell r="AL170">
            <v>379552.3</v>
          </cell>
          <cell r="AM170">
            <v>379552.3</v>
          </cell>
          <cell r="AN170">
            <v>379552.3</v>
          </cell>
          <cell r="AO170">
            <v>379552.3</v>
          </cell>
          <cell r="AP170">
            <v>379552.3</v>
          </cell>
        </row>
        <row r="171">
          <cell r="AJ171">
            <v>15816237.02</v>
          </cell>
          <cell r="AK171">
            <v>11409304.219583333</v>
          </cell>
          <cell r="AL171">
            <v>15816237.02</v>
          </cell>
          <cell r="AM171">
            <v>15816237.02</v>
          </cell>
          <cell r="AN171">
            <v>15816237.02</v>
          </cell>
          <cell r="AO171">
            <v>15816237.02</v>
          </cell>
          <cell r="AP171">
            <v>15816237.02</v>
          </cell>
        </row>
        <row r="172">
          <cell r="AM172"/>
          <cell r="AN172"/>
          <cell r="AO172"/>
          <cell r="AP172"/>
        </row>
        <row r="173">
          <cell r="AM173"/>
          <cell r="AN173"/>
          <cell r="AO173"/>
          <cell r="AP173"/>
        </row>
        <row r="174">
          <cell r="AJ174">
            <v>-67294936.640000001</v>
          </cell>
          <cell r="AK174">
            <v>-68173414.428750008</v>
          </cell>
          <cell r="AL174">
            <v>-67294936.640000001</v>
          </cell>
          <cell r="AM174">
            <v>-69645293.659233645</v>
          </cell>
          <cell r="AN174">
            <v>-70172537.69718501</v>
          </cell>
          <cell r="AO174">
            <v>-72842800.907784194</v>
          </cell>
          <cell r="AP174">
            <v>-73616988.960862726</v>
          </cell>
        </row>
        <row r="175">
          <cell r="AJ175">
            <v>-24609901.66</v>
          </cell>
          <cell r="AK175">
            <v>-23918519.717916667</v>
          </cell>
          <cell r="AL175">
            <v>-24609901.66</v>
          </cell>
          <cell r="AM175">
            <v>-24515612.325692326</v>
          </cell>
          <cell r="AN175">
            <v>-25662246.49558368</v>
          </cell>
          <cell r="AO175">
            <v>-25641982.524177268</v>
          </cell>
          <cell r="AP175">
            <v>-26921889.659009825</v>
          </cell>
        </row>
        <row r="176">
          <cell r="AJ176">
            <v>-536247158.08999997</v>
          </cell>
          <cell r="AK176">
            <v>-529599557.75250006</v>
          </cell>
          <cell r="AL176">
            <v>-536247158.08999997</v>
          </cell>
          <cell r="AM176">
            <v>-542201422.70705593</v>
          </cell>
          <cell r="AN176">
            <v>-559177640.91796088</v>
          </cell>
          <cell r="AO176">
            <v>-567105964.54843152</v>
          </cell>
          <cell r="AP176">
            <v>-586625132.41658258</v>
          </cell>
        </row>
        <row r="177">
          <cell r="AJ177">
            <v>-127493693.81999996</v>
          </cell>
          <cell r="AK177">
            <v>-132210032.22208332</v>
          </cell>
          <cell r="AL177">
            <v>-127493693.81999996</v>
          </cell>
          <cell r="AM177">
            <v>-134995259.57399151</v>
          </cell>
          <cell r="AN177">
            <v>-132945455.96495134</v>
          </cell>
          <cell r="AO177">
            <v>-141193926.06724533</v>
          </cell>
          <cell r="AP177">
            <v>-139471144.77180004</v>
          </cell>
        </row>
        <row r="178">
          <cell r="AJ178">
            <v>-755645690.20999992</v>
          </cell>
          <cell r="AK178">
            <v>-753901524.12125003</v>
          </cell>
          <cell r="AL178">
            <v>-755645690.20999992</v>
          </cell>
          <cell r="AM178">
            <v>-771357588.26597345</v>
          </cell>
          <cell r="AN178">
            <v>-787957881.07568097</v>
          </cell>
          <cell r="AO178">
            <v>-806784674.0476383</v>
          </cell>
          <cell r="AP178">
            <v>-826635155.8082552</v>
          </cell>
        </row>
        <row r="179">
          <cell r="AM179"/>
          <cell r="AN179"/>
          <cell r="AO179"/>
          <cell r="AP179"/>
        </row>
        <row r="180">
          <cell r="AM180"/>
          <cell r="AN180"/>
          <cell r="AO180"/>
          <cell r="AP180"/>
        </row>
        <row r="181">
          <cell r="AJ181">
            <v>-6060664.9900000002</v>
          </cell>
          <cell r="AK181">
            <v>-6055222.8362500006</v>
          </cell>
          <cell r="AL181">
            <v>-6060664.9900000002</v>
          </cell>
          <cell r="AM181">
            <v>-6060664.9900000021</v>
          </cell>
          <cell r="AN181">
            <v>-6060664.9900000002</v>
          </cell>
          <cell r="AO181">
            <v>-6060664.9900000021</v>
          </cell>
          <cell r="AP181">
            <v>-6060664.9900000002</v>
          </cell>
        </row>
        <row r="182">
          <cell r="AJ182">
            <v>-300</v>
          </cell>
          <cell r="AK182">
            <v>-250</v>
          </cell>
          <cell r="AL182">
            <v>-300</v>
          </cell>
          <cell r="AM182">
            <v>-300</v>
          </cell>
          <cell r="AN182">
            <v>-300</v>
          </cell>
          <cell r="AO182">
            <v>-300</v>
          </cell>
          <cell r="AP182">
            <v>-300</v>
          </cell>
        </row>
        <row r="183">
          <cell r="AJ183">
            <v>-69325.97</v>
          </cell>
          <cell r="AK183">
            <v>-69375.970000000176</v>
          </cell>
          <cell r="AL183">
            <v>-69325.97</v>
          </cell>
          <cell r="AM183">
            <v>-69325.969999999987</v>
          </cell>
          <cell r="AN183">
            <v>-69325.97</v>
          </cell>
          <cell r="AO183">
            <v>-69325.969999999987</v>
          </cell>
          <cell r="AP183">
            <v>-69325.97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AJ185">
            <v>-6130290.96</v>
          </cell>
          <cell r="AK185">
            <v>-6124848.8062500013</v>
          </cell>
          <cell r="AL185">
            <v>-6130290.96</v>
          </cell>
          <cell r="AM185">
            <v>-6130290.9600000018</v>
          </cell>
          <cell r="AN185">
            <v>-6130290.96</v>
          </cell>
          <cell r="AO185">
            <v>-6130290.9600000018</v>
          </cell>
          <cell r="AP185">
            <v>-6130290.96</v>
          </cell>
        </row>
        <row r="186">
          <cell r="AM186"/>
          <cell r="AN186"/>
          <cell r="AO186"/>
          <cell r="AP186"/>
        </row>
        <row r="187">
          <cell r="AM187"/>
          <cell r="AN187"/>
          <cell r="AO187"/>
          <cell r="AP187"/>
        </row>
        <row r="188">
          <cell r="AJ188"/>
          <cell r="AK188"/>
          <cell r="AL188"/>
          <cell r="AM188"/>
          <cell r="AN188"/>
          <cell r="AO188"/>
          <cell r="AP188"/>
        </row>
        <row r="189">
          <cell r="AJ189">
            <v>7824287.8099999819</v>
          </cell>
          <cell r="AK189">
            <v>8160677.6912499731</v>
          </cell>
          <cell r="AL189">
            <v>7824287.8099999819</v>
          </cell>
          <cell r="AM189">
            <v>5473930.790766336</v>
          </cell>
          <cell r="AN189">
            <v>4946686.7528149728</v>
          </cell>
          <cell r="AO189">
            <v>2276423.5422157869</v>
          </cell>
          <cell r="AP189">
            <v>1502235.4891372565</v>
          </cell>
        </row>
        <row r="190">
          <cell r="AJ190">
            <v>36524699.879999995</v>
          </cell>
          <cell r="AK190">
            <v>33784741.741750002</v>
          </cell>
          <cell r="AL190">
            <v>36524699.879999995</v>
          </cell>
          <cell r="AM190">
            <v>39016947.650419779</v>
          </cell>
          <cell r="AN190">
            <v>41126196.764070094</v>
          </cell>
          <cell r="AO190">
            <v>43735641.581142351</v>
          </cell>
          <cell r="AP190">
            <v>45932609.704817504</v>
          </cell>
        </row>
        <row r="191">
          <cell r="AJ191">
            <v>1108583711.25</v>
          </cell>
          <cell r="AK191">
            <v>1049926561.4753329</v>
          </cell>
          <cell r="AL191">
            <v>1108583711.25</v>
          </cell>
          <cell r="AM191">
            <v>1161019742.4311969</v>
          </cell>
          <cell r="AN191">
            <v>1224880935.221374</v>
          </cell>
          <cell r="AO191">
            <v>1280086041.4924407</v>
          </cell>
          <cell r="AP191">
            <v>1354495174.7547348</v>
          </cell>
        </row>
        <row r="192">
          <cell r="AJ192">
            <v>72182701.400000021</v>
          </cell>
          <cell r="AK192">
            <v>71753284.035416648</v>
          </cell>
          <cell r="AL192">
            <v>72182701.400000021</v>
          </cell>
          <cell r="AM192">
            <v>70410976.738711745</v>
          </cell>
          <cell r="AN192">
            <v>79824042.461837843</v>
          </cell>
          <cell r="AO192">
            <v>77194216.401247859</v>
          </cell>
          <cell r="AP192">
            <v>86137363.521204084</v>
          </cell>
        </row>
        <row r="193">
          <cell r="AJ193"/>
          <cell r="AK193"/>
          <cell r="AL193"/>
          <cell r="AM193"/>
          <cell r="AN193"/>
          <cell r="AO193"/>
          <cell r="AP193"/>
        </row>
        <row r="194">
          <cell r="AJ194"/>
          <cell r="AK194"/>
          <cell r="AL194"/>
          <cell r="AM194"/>
          <cell r="AN194"/>
          <cell r="AO194"/>
          <cell r="AP194"/>
        </row>
        <row r="195">
          <cell r="AJ195">
            <v>1225115400.3400002</v>
          </cell>
          <cell r="AK195">
            <v>1163625264.9437494</v>
          </cell>
          <cell r="AL195">
            <v>1225115400.3400002</v>
          </cell>
          <cell r="AM195">
            <v>1275921597.611095</v>
          </cell>
          <cell r="AN195">
            <v>1350777861.2000968</v>
          </cell>
          <cell r="AO195">
            <v>1403292323.0170469</v>
          </cell>
          <cell r="AP195">
            <v>1488067383.4698935</v>
          </cell>
        </row>
        <row r="196">
          <cell r="AJ196"/>
          <cell r="AK196"/>
          <cell r="AL196"/>
          <cell r="AM196"/>
          <cell r="AN196"/>
          <cell r="AO196"/>
          <cell r="AP196"/>
        </row>
        <row r="197">
          <cell r="AJ197"/>
          <cell r="AK197"/>
          <cell r="AL197"/>
          <cell r="AM197"/>
          <cell r="AN197"/>
          <cell r="AO197"/>
          <cell r="AP197"/>
        </row>
        <row r="198">
          <cell r="AJ198"/>
          <cell r="AK198"/>
          <cell r="AL198"/>
          <cell r="AM198"/>
          <cell r="AN198"/>
          <cell r="AO198"/>
          <cell r="AP198"/>
        </row>
        <row r="199">
          <cell r="AJ199"/>
          <cell r="AK199"/>
          <cell r="AL199"/>
          <cell r="AM199"/>
          <cell r="AN199"/>
          <cell r="AO199"/>
          <cell r="AP199"/>
        </row>
        <row r="200">
          <cell r="AJ200"/>
          <cell r="AK200"/>
          <cell r="AL200"/>
          <cell r="AM200"/>
          <cell r="AN200"/>
          <cell r="AO200"/>
          <cell r="AP200"/>
        </row>
        <row r="201">
          <cell r="AJ201">
            <v>475308.93106269726</v>
          </cell>
          <cell r="AK201">
            <v>503707.71096690377</v>
          </cell>
          <cell r="AL201">
            <v>503707.71096690377</v>
          </cell>
          <cell r="AM201">
            <v>541879.83567462349</v>
          </cell>
          <cell r="AN201">
            <v>499663.33241309755</v>
          </cell>
          <cell r="AO201">
            <v>569645.2701936058</v>
          </cell>
          <cell r="AP201">
            <v>525265.63134415203</v>
          </cell>
        </row>
        <row r="202">
          <cell r="AJ202">
            <v>12902512.308937304</v>
          </cell>
          <cell r="AK202">
            <v>13673412.208616428</v>
          </cell>
          <cell r="AL202">
            <v>13673412.208616428</v>
          </cell>
          <cell r="AM202">
            <v>14709614.721787127</v>
          </cell>
          <cell r="AN202">
            <v>13563625.413834736</v>
          </cell>
          <cell r="AO202">
            <v>15463322.126028826</v>
          </cell>
          <cell r="AP202">
            <v>14258613.358530957</v>
          </cell>
        </row>
        <row r="203">
          <cell r="AJ203">
            <v>13377821.24</v>
          </cell>
          <cell r="AK203">
            <v>14177119.919583332</v>
          </cell>
          <cell r="AL203">
            <v>14177119.919583334</v>
          </cell>
          <cell r="AM203">
            <v>13377821.24</v>
          </cell>
          <cell r="AN203">
            <v>13377821.24</v>
          </cell>
          <cell r="AO203">
            <v>13377821.24</v>
          </cell>
          <cell r="AP203">
            <v>13377821.24</v>
          </cell>
        </row>
        <row r="204">
          <cell r="AM204"/>
          <cell r="AN204"/>
          <cell r="AO204"/>
          <cell r="AP204"/>
        </row>
        <row r="205">
          <cell r="AM205"/>
          <cell r="AN205"/>
          <cell r="AO205"/>
          <cell r="AP205"/>
        </row>
        <row r="206">
          <cell r="AJ206">
            <v>38347748.57</v>
          </cell>
          <cell r="AK206">
            <v>35952824.03458333</v>
          </cell>
          <cell r="AL206">
            <v>35952824.03458333</v>
          </cell>
          <cell r="AM206">
            <v>38347748.57</v>
          </cell>
          <cell r="AN206">
            <v>38347748.57</v>
          </cell>
          <cell r="AO206">
            <v>38347748.57</v>
          </cell>
          <cell r="AP206">
            <v>38347748.57</v>
          </cell>
        </row>
        <row r="207">
          <cell r="AJ207">
            <v>38347748.57</v>
          </cell>
          <cell r="AK207">
            <v>35952824.03458333</v>
          </cell>
          <cell r="AL207">
            <v>35952824.03458333</v>
          </cell>
          <cell r="AM207">
            <v>38347748.57</v>
          </cell>
          <cell r="AN207">
            <v>38347748.57</v>
          </cell>
          <cell r="AO207">
            <v>38347748.57</v>
          </cell>
          <cell r="AP207">
            <v>38347748.57</v>
          </cell>
        </row>
        <row r="208">
          <cell r="AM208"/>
          <cell r="AN208"/>
          <cell r="AO208"/>
          <cell r="AP208"/>
        </row>
        <row r="209">
          <cell r="AM209"/>
          <cell r="AN209"/>
          <cell r="AO209"/>
          <cell r="AP209"/>
        </row>
        <row r="210">
          <cell r="AJ210">
            <v>3292217.24</v>
          </cell>
          <cell r="AK210">
            <v>3044922.2899999996</v>
          </cell>
          <cell r="AL210">
            <v>3044922.2899999996</v>
          </cell>
          <cell r="AM210">
            <v>3105040.5708333328</v>
          </cell>
          <cell r="AN210">
            <v>3292217.24</v>
          </cell>
          <cell r="AO210">
            <v>3105040.5708333328</v>
          </cell>
          <cell r="AP210">
            <v>3292217.24</v>
          </cell>
        </row>
        <row r="211">
          <cell r="AJ211">
            <v>3292217.24</v>
          </cell>
          <cell r="AK211">
            <v>3044922.2899999996</v>
          </cell>
          <cell r="AL211">
            <v>3044922.2899999996</v>
          </cell>
          <cell r="AM211">
            <v>3105040.5708333328</v>
          </cell>
          <cell r="AN211">
            <v>3292217.24</v>
          </cell>
          <cell r="AO211">
            <v>3105040.5708333328</v>
          </cell>
          <cell r="AP211">
            <v>3292217.24</v>
          </cell>
        </row>
        <row r="212">
          <cell r="AM212"/>
          <cell r="AN212"/>
          <cell r="AO212"/>
          <cell r="AP212"/>
        </row>
        <row r="213">
          <cell r="AM213"/>
          <cell r="AN213"/>
          <cell r="AO213"/>
          <cell r="AP213"/>
        </row>
        <row r="214"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J215">
            <v>196856.05441999983</v>
          </cell>
          <cell r="AK215">
            <v>182300.56788587492</v>
          </cell>
          <cell r="AL215">
            <v>196856.05441999983</v>
          </cell>
          <cell r="AM215">
            <v>196856.04748876087</v>
          </cell>
          <cell r="AN215">
            <v>196856.03860560845</v>
          </cell>
          <cell r="AO215">
            <v>196856.03860560842</v>
          </cell>
          <cell r="AP215">
            <v>196856.03860560845</v>
          </cell>
        </row>
        <row r="216">
          <cell r="AJ216">
            <v>5332808.3955800002</v>
          </cell>
          <cell r="AK216">
            <v>4991031.0521141235</v>
          </cell>
          <cell r="AL216">
            <v>5332808.3955800002</v>
          </cell>
          <cell r="AM216">
            <v>5332808.2055809582</v>
          </cell>
          <cell r="AN216">
            <v>5332807.961394391</v>
          </cell>
          <cell r="AO216">
            <v>5332807.961394391</v>
          </cell>
          <cell r="AP216">
            <v>5332807.961394391</v>
          </cell>
        </row>
        <row r="217"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J218">
            <v>5529664.4500000002</v>
          </cell>
          <cell r="AK218">
            <v>5173331.6199999982</v>
          </cell>
          <cell r="AL218">
            <v>5529664.4500000002</v>
          </cell>
          <cell r="AM218">
            <v>5529664.2530697193</v>
          </cell>
          <cell r="AN218">
            <v>5529663.9999999991</v>
          </cell>
          <cell r="AO218">
            <v>5529663.9999999991</v>
          </cell>
          <cell r="AP218">
            <v>5529663.9999999991</v>
          </cell>
        </row>
        <row r="219">
          <cell r="AM219"/>
          <cell r="AN219"/>
          <cell r="AO219"/>
          <cell r="AP219"/>
        </row>
        <row r="220">
          <cell r="AM220"/>
          <cell r="AN220"/>
          <cell r="AO220"/>
          <cell r="AP220"/>
        </row>
        <row r="221"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J223">
            <v>570429.61</v>
          </cell>
          <cell r="AK223">
            <v>455484.87749999994</v>
          </cell>
          <cell r="AL223">
            <v>570429.61</v>
          </cell>
          <cell r="AM223">
            <v>570429.78067291004</v>
          </cell>
          <cell r="AN223">
            <v>570429.99999999988</v>
          </cell>
          <cell r="AO223">
            <v>570429.99999999988</v>
          </cell>
          <cell r="AP223">
            <v>570429.99999999988</v>
          </cell>
        </row>
        <row r="224"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J225">
            <v>570429.61</v>
          </cell>
          <cell r="AK225">
            <v>455484.87749999994</v>
          </cell>
          <cell r="AL225">
            <v>570429.61</v>
          </cell>
          <cell r="AM225">
            <v>570429.78067291004</v>
          </cell>
          <cell r="AN225">
            <v>570429.99999999988</v>
          </cell>
          <cell r="AO225">
            <v>570429.99999999988</v>
          </cell>
          <cell r="AP225">
            <v>570429.99999999988</v>
          </cell>
        </row>
        <row r="226">
          <cell r="AM226"/>
          <cell r="AN226"/>
          <cell r="AO226"/>
          <cell r="AP226"/>
        </row>
        <row r="227">
          <cell r="AM227"/>
          <cell r="AN227"/>
          <cell r="AO227"/>
          <cell r="AP227"/>
        </row>
        <row r="228">
          <cell r="AJ228">
            <v>-361548.36</v>
          </cell>
          <cell r="AK228">
            <v>-332592.4720833333</v>
          </cell>
          <cell r="AL228">
            <v>-332592.4720833333</v>
          </cell>
          <cell r="AM228">
            <v>-372053.64257431938</v>
          </cell>
          <cell r="AN228">
            <v>-402655.17374215194</v>
          </cell>
          <cell r="AO228">
            <v>-415630.43027148343</v>
          </cell>
          <cell r="AP228">
            <v>-448435.69181539799</v>
          </cell>
        </row>
        <row r="229">
          <cell r="AJ229">
            <v>-9421218.5600000005</v>
          </cell>
          <cell r="AK229">
            <v>-9007748.0945833344</v>
          </cell>
          <cell r="AL229">
            <v>-9007748.0945833344</v>
          </cell>
          <cell r="AM229">
            <v>-9841182.5040219165</v>
          </cell>
          <cell r="AN229">
            <v>-10292606.621814962</v>
          </cell>
          <cell r="AO229">
            <v>-10779740.794633295</v>
          </cell>
          <cell r="AP229">
            <v>-11244591.174353268</v>
          </cell>
        </row>
        <row r="230">
          <cell r="AJ230">
            <v>-9782766.9199999999</v>
          </cell>
          <cell r="AK230">
            <v>-9340340.5666666683</v>
          </cell>
          <cell r="AL230">
            <v>-9340340.5666666683</v>
          </cell>
          <cell r="AM230">
            <v>-10213236.146596236</v>
          </cell>
          <cell r="AN230">
            <v>-10695261.795557115</v>
          </cell>
          <cell r="AO230">
            <v>-11195371.224904779</v>
          </cell>
          <cell r="AP230">
            <v>-11693026.866168667</v>
          </cell>
        </row>
        <row r="231">
          <cell r="AM231"/>
          <cell r="AN231"/>
          <cell r="AO231"/>
          <cell r="AP231"/>
        </row>
        <row r="232">
          <cell r="AM232"/>
          <cell r="AN232"/>
          <cell r="AO232"/>
          <cell r="AP232"/>
        </row>
        <row r="233">
          <cell r="AJ233">
            <v>-783479.17</v>
          </cell>
          <cell r="AK233">
            <v>-965216.78916666668</v>
          </cell>
          <cell r="AL233">
            <v>-783479.17</v>
          </cell>
          <cell r="AM233">
            <v>-796859.71747463744</v>
          </cell>
          <cell r="AN233">
            <v>-813678.14078946528</v>
          </cell>
          <cell r="AO233">
            <v>-896978.06519908702</v>
          </cell>
          <cell r="AP233">
            <v>-1004081.0968950648</v>
          </cell>
        </row>
        <row r="234">
          <cell r="AJ234">
            <v>-23655680.059999999</v>
          </cell>
          <cell r="AK234">
            <v>-27523923.797499999</v>
          </cell>
          <cell r="AL234">
            <v>-23655680.059999999</v>
          </cell>
          <cell r="AM234">
            <v>-24032934.175388712</v>
          </cell>
          <cell r="AN234">
            <v>-24518109.67598452</v>
          </cell>
          <cell r="AO234">
            <v>-27030461.54899928</v>
          </cell>
          <cell r="AP234">
            <v>-30258959.669186048</v>
          </cell>
        </row>
        <row r="235">
          <cell r="AJ235">
            <v>-24439159.23</v>
          </cell>
          <cell r="AK235">
            <v>-28489140.586666662</v>
          </cell>
          <cell r="AL235">
            <v>-24439159.23</v>
          </cell>
          <cell r="AM235">
            <v>-24829793.892863348</v>
          </cell>
          <cell r="AN235">
            <v>-25331787.816773985</v>
          </cell>
          <cell r="AO235">
            <v>-27927439.614198368</v>
          </cell>
          <cell r="AP235">
            <v>-31263040.766081113</v>
          </cell>
        </row>
        <row r="236">
          <cell r="AM236"/>
          <cell r="AN236"/>
          <cell r="AO236"/>
          <cell r="AP236"/>
        </row>
        <row r="237">
          <cell r="AM237"/>
          <cell r="AN237"/>
          <cell r="AO237"/>
          <cell r="AP237"/>
        </row>
        <row r="238">
          <cell r="AJ238">
            <v>-103584.05</v>
          </cell>
          <cell r="AK238">
            <v>-87764.164999999994</v>
          </cell>
          <cell r="AL238">
            <v>-87764.164999999994</v>
          </cell>
          <cell r="AM238">
            <v>-117070.04254625073</v>
          </cell>
          <cell r="AN238">
            <v>-136901.3397158781</v>
          </cell>
          <cell r="AO238">
            <v>-154725.03406824288</v>
          </cell>
          <cell r="AP238">
            <v>-180934.96842421449</v>
          </cell>
        </row>
        <row r="239">
          <cell r="AJ239">
            <v>-103584.05</v>
          </cell>
          <cell r="AK239">
            <v>-87764.164999999994</v>
          </cell>
          <cell r="AL239">
            <v>-87764.164999999994</v>
          </cell>
          <cell r="AM239">
            <v>-117070.04254625073</v>
          </cell>
          <cell r="AN239">
            <v>-136901.3397158781</v>
          </cell>
          <cell r="AO239">
            <v>-154725.03406824288</v>
          </cell>
          <cell r="AP239">
            <v>-180934.96842421449</v>
          </cell>
        </row>
        <row r="240">
          <cell r="AM240"/>
          <cell r="AN240"/>
          <cell r="AO240"/>
          <cell r="AP240"/>
        </row>
        <row r="241">
          <cell r="AM241"/>
          <cell r="AN241"/>
          <cell r="AO241"/>
          <cell r="AP241"/>
        </row>
        <row r="242">
          <cell r="AJ242">
            <v>-37533.11</v>
          </cell>
          <cell r="AK242">
            <v>-55651.790000000008</v>
          </cell>
          <cell r="AL242">
            <v>-37533.11</v>
          </cell>
          <cell r="AM242">
            <v>-26563.369999999992</v>
          </cell>
          <cell r="AN242">
            <v>-15593.62999999999</v>
          </cell>
          <cell r="AO242">
            <v>-11462.622280469821</v>
          </cell>
          <cell r="AP242">
            <v>-8093.4008722430763</v>
          </cell>
        </row>
        <row r="243">
          <cell r="AJ243">
            <v>-27319.287987999971</v>
          </cell>
          <cell r="AK243">
            <v>-31729.249042041669</v>
          </cell>
          <cell r="AL243">
            <v>-27319.287987999971</v>
          </cell>
          <cell r="AM243">
            <v>-23333.402746382097</v>
          </cell>
          <cell r="AN243">
            <v>-19347.517504764215</v>
          </cell>
          <cell r="AO243">
            <v>-16029.838312674498</v>
          </cell>
          <cell r="AP243">
            <v>-12674.924236192199</v>
          </cell>
        </row>
        <row r="244">
          <cell r="AJ244">
            <v>-740076.44201200001</v>
          </cell>
          <cell r="AK244">
            <v>-868736.82095795835</v>
          </cell>
          <cell r="AL244">
            <v>-740076.44201200001</v>
          </cell>
          <cell r="AM244">
            <v>-631098.76725361834</v>
          </cell>
          <cell r="AN244">
            <v>-522121.09249523666</v>
          </cell>
          <cell r="AO244">
            <v>-432221.7308020913</v>
          </cell>
          <cell r="AP244">
            <v>-341558.89282107231</v>
          </cell>
        </row>
        <row r="245">
          <cell r="AJ245">
            <v>-4579.28</v>
          </cell>
          <cell r="AK245">
            <v>-5783.54</v>
          </cell>
          <cell r="AL245">
            <v>-4579.28</v>
          </cell>
          <cell r="AM245">
            <v>-3727.4599999999973</v>
          </cell>
          <cell r="AN245">
            <v>-2875.6399999999967</v>
          </cell>
          <cell r="AO245">
            <v>-2315.0086047651939</v>
          </cell>
          <cell r="AP245">
            <v>-1793.302070493271</v>
          </cell>
        </row>
        <row r="246">
          <cell r="AJ246">
            <v>-809508.12</v>
          </cell>
          <cell r="AK246">
            <v>-961901.4</v>
          </cell>
          <cell r="AL246">
            <v>-809508.12</v>
          </cell>
          <cell r="AM246">
            <v>-684723.00000000035</v>
          </cell>
          <cell r="AN246">
            <v>-559937.88000000094</v>
          </cell>
          <cell r="AO246">
            <v>-462029.20000000077</v>
          </cell>
          <cell r="AP246">
            <v>-364120.52000000089</v>
          </cell>
        </row>
        <row r="247">
          <cell r="AM247"/>
          <cell r="AN247"/>
          <cell r="AO247"/>
          <cell r="AP247"/>
        </row>
        <row r="248">
          <cell r="AM248"/>
          <cell r="AN248"/>
          <cell r="AO248"/>
          <cell r="AP248"/>
        </row>
        <row r="249">
          <cell r="AJ249">
            <v>-2329860.65</v>
          </cell>
          <cell r="AK249">
            <v>-2198409.0262500001</v>
          </cell>
          <cell r="AL249">
            <v>-2329860.65</v>
          </cell>
          <cell r="AM249">
            <v>-2427304.5570907309</v>
          </cell>
          <cell r="AN249">
            <v>-2676251.7985359686</v>
          </cell>
          <cell r="AO249">
            <v>-2681411.0201750603</v>
          </cell>
          <cell r="AP249">
            <v>-2695675.6548135672</v>
          </cell>
        </row>
        <row r="250">
          <cell r="AJ250">
            <v>-9260102.8437519912</v>
          </cell>
          <cell r="AK250">
            <v>-8266411.5387498317</v>
          </cell>
          <cell r="AL250">
            <v>-9260102.8437519912</v>
          </cell>
          <cell r="AM250">
            <v>-9636152.390872743</v>
          </cell>
          <cell r="AN250">
            <v>-10664325.060727326</v>
          </cell>
          <cell r="AO250">
            <v>-10684815.718649557</v>
          </cell>
          <cell r="AP250">
            <v>-10741580.962010667</v>
          </cell>
        </row>
        <row r="251">
          <cell r="AJ251">
            <v>-250855145.57624802</v>
          </cell>
          <cell r="AK251">
            <v>-226331532.96291682</v>
          </cell>
          <cell r="AL251">
            <v>-250855145.57624802</v>
          </cell>
          <cell r="AM251">
            <v>-261151050.11753941</v>
          </cell>
          <cell r="AN251">
            <v>-289349049.1002323</v>
          </cell>
          <cell r="AO251">
            <v>-289904464.4096638</v>
          </cell>
          <cell r="AP251">
            <v>-291444100.2050873</v>
          </cell>
        </row>
        <row r="252">
          <cell r="AJ252">
            <v>-13742001.91</v>
          </cell>
          <cell r="AK252">
            <v>-5891935.0933333337</v>
          </cell>
          <cell r="AL252">
            <v>-13742001.91</v>
          </cell>
          <cell r="AM252">
            <v>-14033593.69566082</v>
          </cell>
          <cell r="AN252">
            <v>-15196429.882609697</v>
          </cell>
          <cell r="AO252">
            <v>-15226137.206637016</v>
          </cell>
          <cell r="AP252">
            <v>-15307256.91493055</v>
          </cell>
        </row>
        <row r="253">
          <cell r="AJ253">
            <v>-276187110.98000002</v>
          </cell>
          <cell r="AK253">
            <v>-242688288.62124997</v>
          </cell>
          <cell r="AL253">
            <v>-276187110.98000002</v>
          </cell>
          <cell r="AM253">
            <v>-287248100.76116371</v>
          </cell>
          <cell r="AN253">
            <v>-317886055.84210533</v>
          </cell>
          <cell r="AO253">
            <v>-318496828.35512543</v>
          </cell>
          <cell r="AP253">
            <v>-320188613.73684204</v>
          </cell>
        </row>
        <row r="254">
          <cell r="AM254"/>
          <cell r="AN254"/>
          <cell r="AO254"/>
          <cell r="AP254"/>
        </row>
        <row r="255">
          <cell r="AM255"/>
          <cell r="AN255"/>
          <cell r="AO255"/>
          <cell r="AP255"/>
        </row>
        <row r="256">
          <cell r="AJ256">
            <v>-761345.31</v>
          </cell>
          <cell r="AK256">
            <v>-1142230.7274999998</v>
          </cell>
          <cell r="AL256">
            <v>-761345.31</v>
          </cell>
          <cell r="AM256">
            <v>-851771.58276067849</v>
          </cell>
          <cell r="AN256">
            <v>-959727.9762804528</v>
          </cell>
          <cell r="AO256">
            <v>-962977.83397470915</v>
          </cell>
          <cell r="AP256">
            <v>-967252.95549314062</v>
          </cell>
        </row>
        <row r="257"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AJ258">
            <v>-19156077.690000001</v>
          </cell>
          <cell r="AK258">
            <v>-19008655.057499997</v>
          </cell>
          <cell r="AL258">
            <v>-19156077.690000001</v>
          </cell>
          <cell r="AM258">
            <v>-20593869.915666375</v>
          </cell>
          <cell r="AN258">
            <v>-22446624.765219238</v>
          </cell>
          <cell r="AO258">
            <v>-22525337.790733527</v>
          </cell>
          <cell r="AP258">
            <v>-22626536.622340553</v>
          </cell>
        </row>
        <row r="259">
          <cell r="AJ259">
            <v>-1114051.3500000001</v>
          </cell>
          <cell r="AK259">
            <v>-536336.40625000012</v>
          </cell>
          <cell r="AL259">
            <v>-1114051.3500000001</v>
          </cell>
          <cell r="AM259">
            <v>-1149982.1567569596</v>
          </cell>
          <cell r="AN259">
            <v>-1199316.4163950386</v>
          </cell>
          <cell r="AO259">
            <v>-1203723.6994559749</v>
          </cell>
          <cell r="AP259">
            <v>-1209241.6853241897</v>
          </cell>
        </row>
        <row r="260">
          <cell r="AJ260">
            <v>-21031474.350000001</v>
          </cell>
          <cell r="AK260">
            <v>-20687222.191249996</v>
          </cell>
          <cell r="AL260">
            <v>-21031474.350000001</v>
          </cell>
          <cell r="AM260">
            <v>-22595623.655184012</v>
          </cell>
          <cell r="AN260">
            <v>-24605669.157894731</v>
          </cell>
          <cell r="AO260">
            <v>-24692039.324164212</v>
          </cell>
          <cell r="AP260">
            <v>-24803031.263157882</v>
          </cell>
        </row>
        <row r="261">
          <cell r="AM261"/>
          <cell r="AN261"/>
          <cell r="AO261"/>
          <cell r="AP261"/>
        </row>
        <row r="262">
          <cell r="AM262"/>
          <cell r="AN262"/>
          <cell r="AO262"/>
          <cell r="AP262"/>
        </row>
        <row r="263"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J265"/>
          <cell r="AK265"/>
          <cell r="AL265"/>
          <cell r="AM265"/>
          <cell r="AN265"/>
          <cell r="AO265"/>
          <cell r="AP265"/>
        </row>
        <row r="266">
          <cell r="AJ266"/>
          <cell r="AK266"/>
          <cell r="AL266"/>
          <cell r="AM266"/>
          <cell r="AN266"/>
          <cell r="AO266"/>
          <cell r="AP266"/>
        </row>
        <row r="267">
          <cell r="AJ267">
            <v>35219009.5</v>
          </cell>
          <cell r="AK267">
            <v>32556532.490833335</v>
          </cell>
          <cell r="AL267">
            <v>35219009.5</v>
          </cell>
          <cell r="AM267">
            <v>35042109.060148597</v>
          </cell>
          <cell r="AN267">
            <v>34696175.165183581</v>
          </cell>
          <cell r="AO267">
            <v>34691897.093569756</v>
          </cell>
          <cell r="AP267">
            <v>34676726.558821052</v>
          </cell>
        </row>
        <row r="268">
          <cell r="AJ268">
            <v>-9760284.6762572937</v>
          </cell>
          <cell r="AK268">
            <v>-8909941.7701890953</v>
          </cell>
          <cell r="AL268">
            <v>-9760284.6762572937</v>
          </cell>
          <cell r="AM268">
            <v>-10089663.270504698</v>
          </cell>
          <cell r="AN268">
            <v>-11203486.521745002</v>
          </cell>
          <cell r="AO268">
            <v>-11246952.743633587</v>
          </cell>
          <cell r="AP268">
            <v>-11484651.005007561</v>
          </cell>
        </row>
        <row r="269">
          <cell r="AJ269">
            <v>-285022448.01374274</v>
          </cell>
          <cell r="AK269">
            <v>-263620668.59522757</v>
          </cell>
          <cell r="AL269">
            <v>-285022448.01374274</v>
          </cell>
          <cell r="AM269">
            <v>-295637282.77182907</v>
          </cell>
          <cell r="AN269">
            <v>-327661647.88051713</v>
          </cell>
          <cell r="AO269">
            <v>-329305666.18740875</v>
          </cell>
          <cell r="AP269">
            <v>-335753895.24386293</v>
          </cell>
        </row>
        <row r="270">
          <cell r="AJ270">
            <v>-11671999.35</v>
          </cell>
          <cell r="AK270">
            <v>-3476896.9145833342</v>
          </cell>
          <cell r="AL270">
            <v>-11671999.35</v>
          </cell>
          <cell r="AM270">
            <v>-12199332.784130698</v>
          </cell>
          <cell r="AN270">
            <v>-13243306.038720613</v>
          </cell>
          <cell r="AO270">
            <v>-13481860.377932666</v>
          </cell>
          <cell r="AP270">
            <v>-13407009.630749447</v>
          </cell>
        </row>
        <row r="271">
          <cell r="AJ271"/>
          <cell r="AK271"/>
          <cell r="AL271"/>
          <cell r="AM271"/>
          <cell r="AN271"/>
          <cell r="AO271"/>
          <cell r="AP271"/>
        </row>
        <row r="272">
          <cell r="AJ272"/>
          <cell r="AK272"/>
          <cell r="AL272"/>
          <cell r="AM272"/>
          <cell r="AN272"/>
          <cell r="AO272"/>
          <cell r="AP272"/>
        </row>
        <row r="273">
          <cell r="AJ273">
            <v>-271235722.54000008</v>
          </cell>
          <cell r="AK273">
            <v>-243450974.78916663</v>
          </cell>
          <cell r="AL273">
            <v>-272620397.10750008</v>
          </cell>
          <cell r="AM273">
            <v>-282884169.76631588</v>
          </cell>
          <cell r="AN273">
            <v>-318097732.78204709</v>
          </cell>
          <cell r="AO273">
            <v>-321997728.37162769</v>
          </cell>
          <cell r="AP273">
            <v>-327374887.07067388</v>
          </cell>
        </row>
        <row r="274">
          <cell r="AJ274"/>
          <cell r="AK274"/>
          <cell r="AL274"/>
          <cell r="AM274"/>
          <cell r="AN274"/>
          <cell r="AO274"/>
          <cell r="AP274"/>
        </row>
        <row r="275">
          <cell r="AJ275"/>
          <cell r="AK275"/>
          <cell r="AL275"/>
          <cell r="AM275"/>
          <cell r="AN275"/>
          <cell r="AO275"/>
          <cell r="AP275"/>
        </row>
        <row r="276">
          <cell r="AJ276">
            <v>43043297.30999998</v>
          </cell>
          <cell r="AK276">
            <v>40717210.182083309</v>
          </cell>
          <cell r="AL276">
            <v>43043297.30999998</v>
          </cell>
          <cell r="AM276">
            <v>40516039.850914933</v>
          </cell>
          <cell r="AN276">
            <v>39642861.917998552</v>
          </cell>
          <cell r="AO276">
            <v>36968320.635785542</v>
          </cell>
          <cell r="AP276">
            <v>36178962.047958307</v>
          </cell>
        </row>
        <row r="277">
          <cell r="AJ277">
            <v>26764415.203742702</v>
          </cell>
          <cell r="AK277">
            <v>24874799.971560907</v>
          </cell>
          <cell r="AL277">
            <v>26764415.203742702</v>
          </cell>
          <cell r="AM277">
            <v>28927284.379915081</v>
          </cell>
          <cell r="AN277">
            <v>29922710.24232509</v>
          </cell>
          <cell r="AO277">
            <v>32488688.837508764</v>
          </cell>
          <cell r="AP277">
            <v>34447958.699809939</v>
          </cell>
        </row>
        <row r="278">
          <cell r="AJ278">
            <v>823561263.23625731</v>
          </cell>
          <cell r="AK278">
            <v>786305892.88010526</v>
          </cell>
          <cell r="AL278">
            <v>823561263.23625731</v>
          </cell>
          <cell r="AM278">
            <v>865382459.6593678</v>
          </cell>
          <cell r="AN278">
            <v>897219287.34085691</v>
          </cell>
          <cell r="AO278">
            <v>950780375.30503201</v>
          </cell>
          <cell r="AP278">
            <v>1018741279.5108719</v>
          </cell>
        </row>
        <row r="279">
          <cell r="AJ279">
            <v>60510702.050000019</v>
          </cell>
          <cell r="AK279">
            <v>68276387.120833308</v>
          </cell>
          <cell r="AL279">
            <v>60510702.050000019</v>
          </cell>
          <cell r="AM279">
            <v>58211643.954581045</v>
          </cell>
          <cell r="AN279">
            <v>66580736.423117228</v>
          </cell>
          <cell r="AO279">
            <v>63712356.023315191</v>
          </cell>
          <cell r="AP279">
            <v>72730353.890454635</v>
          </cell>
        </row>
        <row r="280">
          <cell r="AJ280"/>
          <cell r="AK280"/>
          <cell r="AL280"/>
          <cell r="AM280">
            <v>993037427.84477878</v>
          </cell>
          <cell r="AN280">
            <v>1033365595.9242978</v>
          </cell>
          <cell r="AO280">
            <v>1083949740.8016415</v>
          </cell>
          <cell r="AP280">
            <v>1162098554.1490946</v>
          </cell>
        </row>
        <row r="281">
          <cell r="AJ281"/>
          <cell r="AK281"/>
          <cell r="AL281"/>
          <cell r="AM281"/>
          <cell r="AN281"/>
          <cell r="AO281"/>
          <cell r="AP281"/>
        </row>
        <row r="282">
          <cell r="AJ282">
            <v>953879677.80000007</v>
          </cell>
          <cell r="AK282">
            <v>920174290.15458274</v>
          </cell>
          <cell r="AL282">
            <v>952495003.23250008</v>
          </cell>
          <cell r="AM282">
            <v>993037427.84477901</v>
          </cell>
          <cell r="AN282">
            <v>1032680128.4180498</v>
          </cell>
          <cell r="AO282">
            <v>1081294594.6454191</v>
          </cell>
          <cell r="AP282">
            <v>1160692496.3992195</v>
          </cell>
        </row>
      </sheetData>
      <sheetData sheetId="5">
        <row r="6">
          <cell r="F6" t="str">
            <v>QGC Expense Dec 2012</v>
          </cell>
          <cell r="G6" t="str">
            <v>QGC Expense Dec 2013</v>
          </cell>
          <cell r="H6" t="str">
            <v>QGC Expense Dec 2014</v>
          </cell>
          <cell r="I6"/>
          <cell r="J6" t="str">
            <v>QGC Expense Dec 2014</v>
          </cell>
        </row>
        <row r="7">
          <cell r="F7"/>
          <cell r="G7"/>
          <cell r="H7"/>
          <cell r="J7"/>
        </row>
        <row r="8">
          <cell r="F8"/>
          <cell r="G8"/>
          <cell r="H8"/>
          <cell r="J8"/>
        </row>
        <row r="9">
          <cell r="F9"/>
          <cell r="G9"/>
          <cell r="H9"/>
          <cell r="J9" t="str">
            <v>Adjustment</v>
          </cell>
        </row>
        <row r="10">
          <cell r="F10"/>
          <cell r="G10"/>
          <cell r="H10"/>
          <cell r="J10"/>
        </row>
        <row r="11">
          <cell r="F11"/>
          <cell r="G11"/>
          <cell r="H11"/>
          <cell r="J11"/>
        </row>
        <row r="12">
          <cell r="F12"/>
          <cell r="G12"/>
          <cell r="H12"/>
          <cell r="J12"/>
        </row>
        <row r="13">
          <cell r="F13"/>
          <cell r="G13"/>
          <cell r="H13"/>
          <cell r="J13"/>
        </row>
        <row r="14">
          <cell r="F14"/>
          <cell r="G14"/>
          <cell r="H14"/>
          <cell r="J14"/>
        </row>
        <row r="15">
          <cell r="F15"/>
          <cell r="G15"/>
          <cell r="H15"/>
          <cell r="J15"/>
        </row>
        <row r="16">
          <cell r="F16">
            <v>30684951.716384102</v>
          </cell>
          <cell r="G16">
            <v>30684951.716384102</v>
          </cell>
          <cell r="H16">
            <v>30684951.716384102</v>
          </cell>
          <cell r="J16">
            <v>30684951.716384102</v>
          </cell>
        </row>
        <row r="17">
          <cell r="F17">
            <v>1131068.4436158999</v>
          </cell>
          <cell r="G17">
            <v>1131068.4436158999</v>
          </cell>
          <cell r="H17">
            <v>1131068.4436158999</v>
          </cell>
          <cell r="J17">
            <v>1131068.4436158999</v>
          </cell>
        </row>
        <row r="18">
          <cell r="F18">
            <v>31816020.16</v>
          </cell>
          <cell r="G18">
            <v>31816020.16</v>
          </cell>
          <cell r="H18">
            <v>31816020.16</v>
          </cell>
          <cell r="J18">
            <v>31816020.16</v>
          </cell>
        </row>
        <row r="19">
          <cell r="F19"/>
          <cell r="G19"/>
          <cell r="H19"/>
          <cell r="J19">
            <v>0</v>
          </cell>
        </row>
        <row r="20">
          <cell r="F20"/>
          <cell r="G20"/>
          <cell r="H20"/>
          <cell r="J20">
            <v>0</v>
          </cell>
        </row>
        <row r="21">
          <cell r="F21">
            <v>218289.80999999997</v>
          </cell>
          <cell r="G21">
            <v>218289.80999999997</v>
          </cell>
          <cell r="H21">
            <v>218289.80999999997</v>
          </cell>
          <cell r="J21">
            <v>218289.80999999997</v>
          </cell>
        </row>
        <row r="22"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F23">
            <v>218289.80999999997</v>
          </cell>
          <cell r="G23">
            <v>218289.80999999997</v>
          </cell>
          <cell r="H23">
            <v>218289.80999999997</v>
          </cell>
          <cell r="J23">
            <v>218289.80999999997</v>
          </cell>
        </row>
        <row r="24">
          <cell r="F24"/>
          <cell r="G24"/>
          <cell r="H24"/>
          <cell r="J24"/>
        </row>
        <row r="25">
          <cell r="F25"/>
          <cell r="G25"/>
          <cell r="H25"/>
          <cell r="J25">
            <v>0</v>
          </cell>
        </row>
        <row r="26">
          <cell r="F26">
            <v>20526656.16</v>
          </cell>
          <cell r="G26">
            <v>20526656.16</v>
          </cell>
          <cell r="H26">
            <v>20526656.16</v>
          </cell>
          <cell r="J26">
            <v>20526656.16</v>
          </cell>
        </row>
        <row r="27"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F28">
            <v>20526656.16</v>
          </cell>
          <cell r="G28">
            <v>20526656.16</v>
          </cell>
          <cell r="H28">
            <v>20526656.16</v>
          </cell>
          <cell r="J28">
            <v>20526656.16</v>
          </cell>
        </row>
        <row r="29">
          <cell r="F29"/>
          <cell r="G29"/>
          <cell r="H29"/>
          <cell r="J29">
            <v>0</v>
          </cell>
        </row>
        <row r="30">
          <cell r="F30"/>
          <cell r="G30"/>
          <cell r="H30"/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F32"/>
          <cell r="G32"/>
          <cell r="H32"/>
          <cell r="J32">
            <v>0</v>
          </cell>
        </row>
        <row r="33">
          <cell r="F33"/>
          <cell r="G33"/>
          <cell r="H33"/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F36"/>
          <cell r="G36"/>
          <cell r="H36"/>
          <cell r="J36">
            <v>0</v>
          </cell>
        </row>
        <row r="37">
          <cell r="F37"/>
          <cell r="G37"/>
          <cell r="H37"/>
          <cell r="J37">
            <v>0</v>
          </cell>
        </row>
        <row r="38">
          <cell r="F38">
            <v>87650.255191600008</v>
          </cell>
          <cell r="G38">
            <v>87650.255191600008</v>
          </cell>
          <cell r="H38">
            <v>87650.255191600008</v>
          </cell>
          <cell r="J38">
            <v>87650.255191600008</v>
          </cell>
        </row>
        <row r="39">
          <cell r="F39">
            <v>3273.4148083999994</v>
          </cell>
          <cell r="G39">
            <v>3273.4148083999994</v>
          </cell>
          <cell r="H39">
            <v>3273.4148083999994</v>
          </cell>
          <cell r="J39">
            <v>3273.4148083999994</v>
          </cell>
        </row>
        <row r="40">
          <cell r="F40">
            <v>90923.670000000013</v>
          </cell>
          <cell r="G40">
            <v>90923.670000000013</v>
          </cell>
          <cell r="H40">
            <v>90923.670000000013</v>
          </cell>
          <cell r="J40">
            <v>90923.670000000013</v>
          </cell>
        </row>
        <row r="41">
          <cell r="F41"/>
          <cell r="G41"/>
          <cell r="H41"/>
          <cell r="J41">
            <v>0</v>
          </cell>
        </row>
        <row r="42">
          <cell r="F42"/>
          <cell r="G42"/>
          <cell r="H42"/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F46"/>
          <cell r="G46"/>
          <cell r="H46"/>
          <cell r="J46">
            <v>0</v>
          </cell>
        </row>
        <row r="47">
          <cell r="F47"/>
          <cell r="G47"/>
          <cell r="H47"/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F51"/>
          <cell r="G51"/>
          <cell r="H51"/>
          <cell r="J51">
            <v>0</v>
          </cell>
        </row>
        <row r="52">
          <cell r="F52"/>
          <cell r="G52"/>
          <cell r="H52"/>
          <cell r="J52">
            <v>0</v>
          </cell>
        </row>
        <row r="53">
          <cell r="F53">
            <v>98918748.926322192</v>
          </cell>
          <cell r="G53">
            <v>98918748.926322192</v>
          </cell>
          <cell r="H53">
            <v>98918748.926322192</v>
          </cell>
          <cell r="J53">
            <v>98918748.926322192</v>
          </cell>
        </row>
        <row r="54">
          <cell r="F54">
            <v>3688665.783677795</v>
          </cell>
          <cell r="G54">
            <v>3688665.783677795</v>
          </cell>
          <cell r="H54">
            <v>3688665.783677795</v>
          </cell>
          <cell r="J54">
            <v>3688665.783677795</v>
          </cell>
        </row>
        <row r="55">
          <cell r="F55">
            <v>102607414.70999999</v>
          </cell>
          <cell r="G55">
            <v>102607414.70999999</v>
          </cell>
          <cell r="H55">
            <v>102607414.70999999</v>
          </cell>
          <cell r="J55">
            <v>102607414.70999999</v>
          </cell>
        </row>
        <row r="56">
          <cell r="F56"/>
          <cell r="G56"/>
          <cell r="H56"/>
          <cell r="J56">
            <v>0</v>
          </cell>
        </row>
        <row r="57">
          <cell r="F57"/>
          <cell r="G57"/>
          <cell r="H57"/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0</v>
          </cell>
        </row>
        <row r="61">
          <cell r="F61"/>
          <cell r="G61"/>
          <cell r="H61"/>
          <cell r="J61">
            <v>0</v>
          </cell>
        </row>
        <row r="62">
          <cell r="F62"/>
          <cell r="G62"/>
          <cell r="H62"/>
          <cell r="J62">
            <v>0</v>
          </cell>
        </row>
        <row r="63">
          <cell r="F63">
            <v>1417449.1672731</v>
          </cell>
          <cell r="G63">
            <v>1417449.1672731</v>
          </cell>
          <cell r="H63">
            <v>1417449.1672731</v>
          </cell>
          <cell r="J63">
            <v>1417449.1672731</v>
          </cell>
        </row>
        <row r="64">
          <cell r="F64">
            <v>58943.702726900032</v>
          </cell>
          <cell r="G64">
            <v>58943.702726900032</v>
          </cell>
          <cell r="H64">
            <v>58943.702726900032</v>
          </cell>
          <cell r="J64">
            <v>58943.702726900032</v>
          </cell>
        </row>
        <row r="65">
          <cell r="F65">
            <v>1476392.87</v>
          </cell>
          <cell r="G65">
            <v>1476392.87</v>
          </cell>
          <cell r="H65">
            <v>1476392.87</v>
          </cell>
          <cell r="J65">
            <v>1476392.87</v>
          </cell>
        </row>
        <row r="66">
          <cell r="F66"/>
          <cell r="G66"/>
          <cell r="H66"/>
          <cell r="J66">
            <v>0</v>
          </cell>
        </row>
        <row r="67">
          <cell r="F67"/>
          <cell r="G67"/>
          <cell r="H67"/>
          <cell r="J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F71"/>
          <cell r="G71"/>
          <cell r="H71"/>
          <cell r="J71">
            <v>0</v>
          </cell>
        </row>
        <row r="72">
          <cell r="F72"/>
          <cell r="G72"/>
          <cell r="H72"/>
          <cell r="J72">
            <v>0</v>
          </cell>
        </row>
        <row r="73">
          <cell r="F73">
            <v>15352971.400230013</v>
          </cell>
          <cell r="G73">
            <v>15352971.400230013</v>
          </cell>
          <cell r="H73">
            <v>15352971.400230013</v>
          </cell>
          <cell r="J73">
            <v>15352971.400230013</v>
          </cell>
        </row>
        <row r="74">
          <cell r="F74">
            <v>702643.59976999788</v>
          </cell>
          <cell r="G74">
            <v>702643.59976999788</v>
          </cell>
          <cell r="H74">
            <v>702643.59976999788</v>
          </cell>
          <cell r="J74">
            <v>702643.59976999788</v>
          </cell>
        </row>
        <row r="75">
          <cell r="F75">
            <v>16055615.000000011</v>
          </cell>
          <cell r="G75">
            <v>16055615.000000011</v>
          </cell>
          <cell r="H75">
            <v>16055615.000000011</v>
          </cell>
          <cell r="J75">
            <v>16055615.000000011</v>
          </cell>
        </row>
        <row r="76">
          <cell r="F76"/>
          <cell r="G76"/>
          <cell r="H76"/>
          <cell r="J76">
            <v>0</v>
          </cell>
        </row>
        <row r="77">
          <cell r="F77"/>
          <cell r="G77"/>
          <cell r="H77"/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</row>
        <row r="81">
          <cell r="F81"/>
          <cell r="G81"/>
          <cell r="H81"/>
          <cell r="J81">
            <v>0</v>
          </cell>
        </row>
        <row r="82">
          <cell r="F82"/>
          <cell r="G82"/>
          <cell r="H82"/>
          <cell r="J82">
            <v>0</v>
          </cell>
        </row>
        <row r="83">
          <cell r="F83">
            <v>71209620.019904107</v>
          </cell>
          <cell r="G83">
            <v>71209620.019904107</v>
          </cell>
          <cell r="H83">
            <v>71209620.019904107</v>
          </cell>
          <cell r="J83">
            <v>71209620.019904107</v>
          </cell>
        </row>
        <row r="84">
          <cell r="F84">
            <v>2703838.4500958985</v>
          </cell>
          <cell r="G84">
            <v>2703838.4500958985</v>
          </cell>
          <cell r="H84">
            <v>2703838.4500958985</v>
          </cell>
          <cell r="J84">
            <v>2703838.4500958985</v>
          </cell>
        </row>
        <row r="85">
          <cell r="F85">
            <v>73913458.469999999</v>
          </cell>
          <cell r="G85">
            <v>73913458.469999999</v>
          </cell>
          <cell r="H85">
            <v>73913458.469999999</v>
          </cell>
          <cell r="J85">
            <v>73913458.469999999</v>
          </cell>
        </row>
        <row r="86">
          <cell r="F86"/>
          <cell r="G86"/>
          <cell r="H86"/>
          <cell r="J86">
            <v>0</v>
          </cell>
        </row>
        <row r="87">
          <cell r="F87"/>
          <cell r="G87"/>
          <cell r="H87"/>
          <cell r="J87">
            <v>0</v>
          </cell>
        </row>
        <row r="88">
          <cell r="F88">
            <v>-69627044.881079808</v>
          </cell>
          <cell r="G88">
            <v>-69627044.881079808</v>
          </cell>
          <cell r="H88">
            <v>-69627044.881079808</v>
          </cell>
          <cell r="J88">
            <v>-69627044.881079808</v>
          </cell>
        </row>
        <row r="89">
          <cell r="F89">
            <v>-2366922.9789201994</v>
          </cell>
          <cell r="G89">
            <v>-2366922.9789201994</v>
          </cell>
          <cell r="H89">
            <v>-2366922.9789201994</v>
          </cell>
          <cell r="J89">
            <v>-2366922.9789201994</v>
          </cell>
        </row>
        <row r="90">
          <cell r="F90">
            <v>-71993967.860000014</v>
          </cell>
          <cell r="G90">
            <v>-71993967.860000014</v>
          </cell>
          <cell r="H90">
            <v>-71993967.860000014</v>
          </cell>
          <cell r="J90">
            <v>-71993967.860000014</v>
          </cell>
        </row>
        <row r="91">
          <cell r="F91"/>
          <cell r="G91"/>
          <cell r="H91"/>
          <cell r="J91">
            <v>0</v>
          </cell>
        </row>
        <row r="92">
          <cell r="F92"/>
          <cell r="G92"/>
          <cell r="H92"/>
          <cell r="J92">
            <v>0</v>
          </cell>
        </row>
        <row r="93">
          <cell r="F93">
            <v>3844623.2491200003</v>
          </cell>
          <cell r="G93">
            <v>3844623.2491200003</v>
          </cell>
          <cell r="H93">
            <v>3844623.2491200003</v>
          </cell>
          <cell r="J93">
            <v>3844623.2491200003</v>
          </cell>
        </row>
        <row r="94">
          <cell r="F94">
            <v>139879.75087999995</v>
          </cell>
          <cell r="G94">
            <v>139879.75087999995</v>
          </cell>
          <cell r="H94">
            <v>139879.75087999995</v>
          </cell>
          <cell r="J94">
            <v>139879.75087999995</v>
          </cell>
        </row>
        <row r="95">
          <cell r="F95">
            <v>3984503</v>
          </cell>
          <cell r="G95">
            <v>3984503</v>
          </cell>
          <cell r="H95">
            <v>3984503</v>
          </cell>
          <cell r="J95">
            <v>3984503</v>
          </cell>
        </row>
        <row r="96">
          <cell r="F96"/>
          <cell r="G96"/>
          <cell r="H96"/>
          <cell r="J96">
            <v>0</v>
          </cell>
        </row>
        <row r="97">
          <cell r="F97"/>
          <cell r="G97"/>
          <cell r="H97"/>
          <cell r="J97">
            <v>0</v>
          </cell>
        </row>
        <row r="98">
          <cell r="F98">
            <v>280513100.17973357</v>
          </cell>
          <cell r="G98">
            <v>280513100.17973357</v>
          </cell>
          <cell r="H98">
            <v>280513100.17973357</v>
          </cell>
          <cell r="J98">
            <v>280513100.17973357</v>
          </cell>
        </row>
        <row r="99">
          <cell r="F99">
            <v>10251785.420266401</v>
          </cell>
          <cell r="G99">
            <v>10251785.420266401</v>
          </cell>
          <cell r="H99">
            <v>10251785.420266401</v>
          </cell>
          <cell r="J99">
            <v>10251785.420266401</v>
          </cell>
        </row>
        <row r="100">
          <cell r="F100">
            <v>290764885.59999996</v>
          </cell>
          <cell r="G100">
            <v>290764885.59999996</v>
          </cell>
          <cell r="H100">
            <v>290764885.59999996</v>
          </cell>
          <cell r="J100">
            <v>290764885.59999996</v>
          </cell>
        </row>
        <row r="101">
          <cell r="F101"/>
          <cell r="G101"/>
          <cell r="H101"/>
          <cell r="J101">
            <v>0</v>
          </cell>
        </row>
        <row r="102">
          <cell r="F102"/>
          <cell r="G102"/>
          <cell r="H102"/>
          <cell r="J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F106"/>
          <cell r="G106"/>
          <cell r="H106"/>
          <cell r="J106">
            <v>0</v>
          </cell>
        </row>
        <row r="107">
          <cell r="F107"/>
          <cell r="G107"/>
          <cell r="H107"/>
          <cell r="J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F111"/>
          <cell r="G111"/>
          <cell r="H111"/>
          <cell r="J111">
            <v>0</v>
          </cell>
        </row>
        <row r="112">
          <cell r="F112"/>
          <cell r="G112"/>
          <cell r="H112"/>
          <cell r="J112">
            <v>0</v>
          </cell>
        </row>
        <row r="113">
          <cell r="F113">
            <v>61612108.899114899</v>
          </cell>
          <cell r="G113">
            <v>61612108.899114899</v>
          </cell>
          <cell r="H113">
            <v>61612108.899114899</v>
          </cell>
          <cell r="J113">
            <v>61612108.899114899</v>
          </cell>
        </row>
        <row r="114">
          <cell r="F114">
            <v>2259822.460885101</v>
          </cell>
          <cell r="G114">
            <v>2259822.460885101</v>
          </cell>
          <cell r="H114">
            <v>2259822.460885101</v>
          </cell>
          <cell r="J114">
            <v>2259822.460885101</v>
          </cell>
        </row>
        <row r="115">
          <cell r="F115">
            <v>63871931.359999999</v>
          </cell>
          <cell r="G115">
            <v>63871931.359999999</v>
          </cell>
          <cell r="H115">
            <v>63871931.359999999</v>
          </cell>
          <cell r="J115">
            <v>63871931.359999999</v>
          </cell>
        </row>
        <row r="116">
          <cell r="F116"/>
          <cell r="G116"/>
          <cell r="H116"/>
          <cell r="J116"/>
        </row>
        <row r="117">
          <cell r="F117"/>
          <cell r="G117"/>
          <cell r="H117"/>
          <cell r="J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F121"/>
          <cell r="G121"/>
          <cell r="H121"/>
          <cell r="J121">
            <v>0</v>
          </cell>
        </row>
        <row r="122">
          <cell r="F122"/>
          <cell r="G122"/>
          <cell r="H122"/>
          <cell r="J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F124">
            <v>514759124.90219378</v>
          </cell>
          <cell r="G124">
            <v>514759124.90219378</v>
          </cell>
          <cell r="H124">
            <v>514759124.90219378</v>
          </cell>
          <cell r="J124">
            <v>514759124.90219378</v>
          </cell>
        </row>
        <row r="125"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F126">
            <v>18572998.047806192</v>
          </cell>
          <cell r="G126">
            <v>18572998.047806192</v>
          </cell>
          <cell r="H126">
            <v>18572998.047806192</v>
          </cell>
          <cell r="J126">
            <v>18572998.047806192</v>
          </cell>
        </row>
        <row r="127">
          <cell r="F127">
            <v>224331.82066953182</v>
          </cell>
          <cell r="G127">
            <v>224331.82066953182</v>
          </cell>
          <cell r="H127">
            <v>224331.82066953182</v>
          </cell>
          <cell r="J127">
            <v>224331.82066953182</v>
          </cell>
        </row>
        <row r="128">
          <cell r="F128">
            <v>261728.55586050823</v>
          </cell>
          <cell r="G128">
            <v>261728.55586050823</v>
          </cell>
          <cell r="H128">
            <v>261728.55586050823</v>
          </cell>
          <cell r="J128">
            <v>261728.55586050823</v>
          </cell>
        </row>
        <row r="129">
          <cell r="F129"/>
          <cell r="G129"/>
          <cell r="H129"/>
          <cell r="J129">
            <v>0</v>
          </cell>
        </row>
        <row r="130">
          <cell r="F130"/>
          <cell r="G130"/>
          <cell r="H130"/>
          <cell r="J130">
            <v>0</v>
          </cell>
        </row>
        <row r="131">
          <cell r="F131">
            <v>533818183.32652998</v>
          </cell>
          <cell r="G131">
            <v>533818183.32652998</v>
          </cell>
          <cell r="H131">
            <v>533818183.32652998</v>
          </cell>
          <cell r="J131">
            <v>533818183.32652998</v>
          </cell>
        </row>
        <row r="132">
          <cell r="F132">
            <v>533332122.94999999</v>
          </cell>
          <cell r="G132">
            <v>533332122.94999999</v>
          </cell>
          <cell r="H132">
            <v>533332122.94999999</v>
          </cell>
          <cell r="J132">
            <v>533332122.94999999</v>
          </cell>
        </row>
        <row r="133">
          <cell r="F133"/>
          <cell r="G133"/>
          <cell r="H133"/>
          <cell r="J133">
            <v>0</v>
          </cell>
        </row>
        <row r="134">
          <cell r="F134"/>
          <cell r="G134"/>
          <cell r="H134"/>
          <cell r="J134"/>
        </row>
        <row r="135">
          <cell r="F135"/>
          <cell r="G135"/>
          <cell r="H135"/>
          <cell r="J135"/>
        </row>
        <row r="136">
          <cell r="F136"/>
          <cell r="G136"/>
          <cell r="H136"/>
          <cell r="J136"/>
        </row>
        <row r="137">
          <cell r="F137"/>
          <cell r="G137"/>
          <cell r="H137"/>
          <cell r="J137"/>
        </row>
        <row r="138">
          <cell r="F138">
            <v>-31892.18</v>
          </cell>
          <cell r="G138">
            <v>-36555.011760000001</v>
          </cell>
          <cell r="H138">
            <v>-37797.882159839995</v>
          </cell>
          <cell r="J138">
            <v>-37797.882159839995</v>
          </cell>
        </row>
        <row r="139">
          <cell r="F139">
            <v>-1005665.81</v>
          </cell>
          <cell r="G139">
            <v>-986465.16032000014</v>
          </cell>
          <cell r="H139">
            <v>-1020004.97577088</v>
          </cell>
          <cell r="J139">
            <v>-1020004.97577088</v>
          </cell>
        </row>
        <row r="140">
          <cell r="F140"/>
          <cell r="G140"/>
          <cell r="H140"/>
          <cell r="J140">
            <v>0</v>
          </cell>
        </row>
        <row r="141">
          <cell r="F141">
            <v>-1037557.9900000001</v>
          </cell>
          <cell r="G141">
            <v>-1023020.17208</v>
          </cell>
          <cell r="H141">
            <v>-1057802.8579307201</v>
          </cell>
          <cell r="J141">
            <v>-1057802.8579307201</v>
          </cell>
        </row>
        <row r="142">
          <cell r="F142"/>
          <cell r="G142"/>
          <cell r="H142"/>
          <cell r="J142"/>
        </row>
        <row r="143">
          <cell r="F143"/>
          <cell r="G143"/>
          <cell r="H143"/>
          <cell r="J143"/>
        </row>
        <row r="144">
          <cell r="F144"/>
          <cell r="G144"/>
          <cell r="H144"/>
          <cell r="J144"/>
        </row>
        <row r="145">
          <cell r="F145"/>
          <cell r="G145"/>
          <cell r="H145"/>
          <cell r="J145"/>
        </row>
        <row r="146">
          <cell r="F146">
            <v>11196836.340000002</v>
          </cell>
          <cell r="G146">
            <v>11451869.853355981</v>
          </cell>
          <cell r="H146">
            <v>11501747.321381154</v>
          </cell>
          <cell r="J146">
            <v>11501747.321381154</v>
          </cell>
        </row>
        <row r="147">
          <cell r="F147">
            <v>593442.53</v>
          </cell>
          <cell r="G147">
            <v>575913.50688542321</v>
          </cell>
          <cell r="H147">
            <v>581628.99798669002</v>
          </cell>
          <cell r="J147">
            <v>581628.99798669002</v>
          </cell>
        </row>
        <row r="148">
          <cell r="F148">
            <v>11790278.870000001</v>
          </cell>
          <cell r="G148">
            <v>12027783.360241404</v>
          </cell>
          <cell r="H148">
            <v>12083376.319367843</v>
          </cell>
          <cell r="J148">
            <v>12083376.319367843</v>
          </cell>
        </row>
        <row r="149">
          <cell r="F149"/>
          <cell r="G149"/>
          <cell r="H149"/>
          <cell r="J149"/>
        </row>
        <row r="150">
          <cell r="F150"/>
          <cell r="G150"/>
          <cell r="H150"/>
          <cell r="J150"/>
        </row>
        <row r="151">
          <cell r="F151">
            <v>1819981.6600000001</v>
          </cell>
          <cell r="G151">
            <v>1855400.3501177842</v>
          </cell>
          <cell r="H151">
            <v>1858378.4824979315</v>
          </cell>
          <cell r="J151">
            <v>1858378.4824979315</v>
          </cell>
        </row>
        <row r="152">
          <cell r="F152">
            <v>66490.280000000013</v>
          </cell>
          <cell r="G152">
            <v>66560.834879999995</v>
          </cell>
          <cell r="H152">
            <v>67892.05157760001</v>
          </cell>
          <cell r="J152">
            <v>67892.05157760001</v>
          </cell>
        </row>
        <row r="153">
          <cell r="F153">
            <v>1886471.9400000002</v>
          </cell>
          <cell r="G153">
            <v>1921961.1849977842</v>
          </cell>
          <cell r="H153">
            <v>1926270.5340755314</v>
          </cell>
          <cell r="J153">
            <v>1926270.5340755314</v>
          </cell>
        </row>
        <row r="154">
          <cell r="F154"/>
          <cell r="G154"/>
          <cell r="H154"/>
          <cell r="J154"/>
        </row>
        <row r="155">
          <cell r="F155"/>
          <cell r="G155"/>
          <cell r="H155"/>
          <cell r="J155"/>
        </row>
        <row r="156">
          <cell r="F156">
            <v>0</v>
          </cell>
          <cell r="G156">
            <v>0</v>
          </cell>
          <cell r="H156">
            <v>0</v>
          </cell>
          <cell r="J156"/>
        </row>
        <row r="157"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59">
          <cell r="F159"/>
          <cell r="G159"/>
          <cell r="H159"/>
          <cell r="J159"/>
        </row>
        <row r="160">
          <cell r="F160"/>
          <cell r="G160"/>
          <cell r="H160"/>
          <cell r="J160"/>
        </row>
        <row r="161">
          <cell r="F161">
            <v>31890.39</v>
          </cell>
          <cell r="G161">
            <v>36085.09448</v>
          </cell>
          <cell r="H161">
            <v>37311.987692319999</v>
          </cell>
          <cell r="J161">
            <v>37311.987692319999</v>
          </cell>
        </row>
        <row r="162">
          <cell r="F162">
            <v>35</v>
          </cell>
          <cell r="G162">
            <v>20.64</v>
          </cell>
          <cell r="H162">
            <v>21.341760000000001</v>
          </cell>
          <cell r="J162">
            <v>21.341760000000001</v>
          </cell>
        </row>
        <row r="163">
          <cell r="F163">
            <v>31925.39</v>
          </cell>
          <cell r="G163">
            <v>36105.734479999999</v>
          </cell>
          <cell r="H163">
            <v>37333.329452320002</v>
          </cell>
          <cell r="J163">
            <v>37333.329452320002</v>
          </cell>
        </row>
        <row r="164">
          <cell r="F164"/>
          <cell r="G164"/>
          <cell r="H164"/>
          <cell r="J164"/>
        </row>
        <row r="165">
          <cell r="F165"/>
          <cell r="G165"/>
          <cell r="H165"/>
          <cell r="J165"/>
        </row>
        <row r="166">
          <cell r="F166">
            <v>7284155.0899999999</v>
          </cell>
          <cell r="G166">
            <v>7635698.9112864975</v>
          </cell>
          <cell r="H166">
            <v>7791883.6236424726</v>
          </cell>
          <cell r="J166">
            <v>7791883.6236424726</v>
          </cell>
        </row>
        <row r="167">
          <cell r="F167">
            <v>595794.79</v>
          </cell>
          <cell r="G167">
            <v>635572.50065476669</v>
          </cell>
          <cell r="H167">
            <v>648833.71979854384</v>
          </cell>
          <cell r="J167">
            <v>648833.71979854384</v>
          </cell>
        </row>
        <row r="168">
          <cell r="F168">
            <v>7879949.8799999999</v>
          </cell>
          <cell r="G168">
            <v>8271271.4119412638</v>
          </cell>
          <cell r="H168">
            <v>8440717.343441017</v>
          </cell>
          <cell r="J168">
            <v>8440717.343441017</v>
          </cell>
        </row>
        <row r="169">
          <cell r="F169"/>
          <cell r="G169"/>
          <cell r="H169"/>
          <cell r="J169"/>
        </row>
        <row r="170">
          <cell r="F170"/>
          <cell r="G170"/>
          <cell r="H170"/>
          <cell r="J170"/>
        </row>
        <row r="171">
          <cell r="F171">
            <v>2372331.4499999997</v>
          </cell>
          <cell r="G171">
            <v>2425145.3843701268</v>
          </cell>
          <cell r="H171">
            <v>2429325.9566745586</v>
          </cell>
          <cell r="J171">
            <v>2429325.9566745586</v>
          </cell>
        </row>
        <row r="172">
          <cell r="F172">
            <v>100048.79</v>
          </cell>
          <cell r="G172">
            <v>98617.521131296642</v>
          </cell>
          <cell r="H172">
            <v>99096.743504365528</v>
          </cell>
          <cell r="J172">
            <v>99096.743504365528</v>
          </cell>
        </row>
        <row r="173">
          <cell r="F173">
            <v>2472380.2399999998</v>
          </cell>
          <cell r="G173">
            <v>2523762.9055014234</v>
          </cell>
          <cell r="H173">
            <v>2528422.700178924</v>
          </cell>
          <cell r="J173">
            <v>2528422.700178924</v>
          </cell>
        </row>
        <row r="174">
          <cell r="F174"/>
          <cell r="G174"/>
          <cell r="H174"/>
          <cell r="J174"/>
        </row>
        <row r="175">
          <cell r="F175"/>
          <cell r="G175"/>
          <cell r="H175"/>
          <cell r="J175"/>
        </row>
        <row r="176">
          <cell r="F176">
            <v>4355743.16</v>
          </cell>
          <cell r="G176">
            <v>4334698.0589507669</v>
          </cell>
          <cell r="H176">
            <v>4341886.2268296676</v>
          </cell>
          <cell r="J176">
            <v>4341886.2268296676</v>
          </cell>
        </row>
        <row r="177">
          <cell r="F177">
            <v>134146.47</v>
          </cell>
          <cell r="G177">
            <v>131835.93756724513</v>
          </cell>
          <cell r="H177">
            <v>132183.67845478054</v>
          </cell>
          <cell r="J177">
            <v>132183.67845478054</v>
          </cell>
        </row>
        <row r="178">
          <cell r="F178">
            <v>4489889.63</v>
          </cell>
          <cell r="G178">
            <v>4466533.9965180121</v>
          </cell>
          <cell r="H178">
            <v>4474069.9052844485</v>
          </cell>
          <cell r="J178">
            <v>4474069.9052844485</v>
          </cell>
        </row>
        <row r="179">
          <cell r="F179"/>
          <cell r="G179"/>
          <cell r="H179"/>
          <cell r="J179"/>
        </row>
        <row r="180">
          <cell r="F180"/>
          <cell r="G180"/>
          <cell r="H180"/>
          <cell r="J180"/>
        </row>
        <row r="181">
          <cell r="F181">
            <v>3260915.96</v>
          </cell>
          <cell r="G181">
            <v>3370976.7626952683</v>
          </cell>
          <cell r="H181">
            <v>3376334.4956056965</v>
          </cell>
          <cell r="J181">
            <v>3376334.4956056965</v>
          </cell>
        </row>
        <row r="182">
          <cell r="F182">
            <v>174480.59999999998</v>
          </cell>
          <cell r="G182">
            <v>187262.82789975603</v>
          </cell>
          <cell r="H182">
            <v>187694.30176585793</v>
          </cell>
          <cell r="J182">
            <v>187694.30176585793</v>
          </cell>
        </row>
        <row r="183">
          <cell r="F183">
            <v>3435396.56</v>
          </cell>
          <cell r="G183">
            <v>3558239.5905950242</v>
          </cell>
          <cell r="H183">
            <v>3564028.7973715542</v>
          </cell>
          <cell r="J183">
            <v>3564028.7973715542</v>
          </cell>
        </row>
        <row r="184">
          <cell r="F184"/>
          <cell r="G184"/>
          <cell r="H184"/>
          <cell r="J184"/>
        </row>
        <row r="185">
          <cell r="F185"/>
          <cell r="G185"/>
          <cell r="H185"/>
          <cell r="J185"/>
        </row>
        <row r="186">
          <cell r="F186">
            <v>7487263.9699999997</v>
          </cell>
          <cell r="G186">
            <v>8457862.8958198912</v>
          </cell>
          <cell r="H186">
            <v>8460932.0240502749</v>
          </cell>
          <cell r="J186">
            <v>8460932.0240502749</v>
          </cell>
        </row>
        <row r="187">
          <cell r="F187">
            <v>677071.77999999991</v>
          </cell>
          <cell r="G187">
            <v>743988.85418401146</v>
          </cell>
          <cell r="H187">
            <v>746792.88330889109</v>
          </cell>
          <cell r="J187">
            <v>746792.88330889109</v>
          </cell>
        </row>
        <row r="188">
          <cell r="F188">
            <v>8164335.75</v>
          </cell>
          <cell r="G188">
            <v>9201851.7500039022</v>
          </cell>
          <cell r="H188">
            <v>9207724.9073591661</v>
          </cell>
          <cell r="J188">
            <v>9207724.9073591661</v>
          </cell>
        </row>
        <row r="189">
          <cell r="F189"/>
          <cell r="G189"/>
          <cell r="H189"/>
          <cell r="J189"/>
        </row>
        <row r="190">
          <cell r="F190"/>
          <cell r="G190"/>
          <cell r="H190"/>
          <cell r="J190"/>
        </row>
        <row r="191">
          <cell r="F191">
            <v>74443.5</v>
          </cell>
          <cell r="G191">
            <v>76530.471979999988</v>
          </cell>
          <cell r="H191">
            <v>81122.300298800008</v>
          </cell>
          <cell r="J191">
            <v>81122.300298800008</v>
          </cell>
        </row>
        <row r="192">
          <cell r="F192">
            <v>2721.0000000000005</v>
          </cell>
          <cell r="G192">
            <v>2806.5472000000004</v>
          </cell>
          <cell r="H192">
            <v>2974.940032</v>
          </cell>
          <cell r="J192">
            <v>2974.940032</v>
          </cell>
        </row>
        <row r="193">
          <cell r="F193">
            <v>77164.5</v>
          </cell>
          <cell r="G193">
            <v>79337.019179999988</v>
          </cell>
          <cell r="H193">
            <v>84097.240330800007</v>
          </cell>
          <cell r="J193">
            <v>84097.240330800007</v>
          </cell>
        </row>
        <row r="194">
          <cell r="F194"/>
          <cell r="G194"/>
          <cell r="H194"/>
          <cell r="J194"/>
        </row>
        <row r="195">
          <cell r="F195"/>
          <cell r="G195"/>
          <cell r="H195"/>
          <cell r="J195"/>
        </row>
        <row r="196">
          <cell r="F196">
            <v>571298.16000000015</v>
          </cell>
          <cell r="G196">
            <v>569113.94661999994</v>
          </cell>
          <cell r="H196">
            <v>578219.76976592012</v>
          </cell>
          <cell r="J196">
            <v>578219.76976592012</v>
          </cell>
        </row>
        <row r="197">
          <cell r="F197">
            <v>19708.080000000002</v>
          </cell>
          <cell r="G197">
            <v>19624.191080000001</v>
          </cell>
          <cell r="H197">
            <v>19938.178137280003</v>
          </cell>
          <cell r="J197">
            <v>19938.178137280003</v>
          </cell>
        </row>
        <row r="198">
          <cell r="F198">
            <v>591006.24000000011</v>
          </cell>
          <cell r="G198">
            <v>588738.13769999996</v>
          </cell>
          <cell r="H198">
            <v>598157.94790320017</v>
          </cell>
          <cell r="J198">
            <v>598157.94790320017</v>
          </cell>
        </row>
        <row r="199">
          <cell r="F199"/>
          <cell r="G199"/>
          <cell r="H199"/>
          <cell r="J199"/>
        </row>
        <row r="200">
          <cell r="F200"/>
          <cell r="G200"/>
          <cell r="H200"/>
          <cell r="J200"/>
        </row>
        <row r="201">
          <cell r="F201">
            <v>62245.12000000001</v>
          </cell>
          <cell r="G201">
            <v>59147.387400000007</v>
          </cell>
          <cell r="H201">
            <v>61040.103796799995</v>
          </cell>
          <cell r="J201">
            <v>61040.103796799995</v>
          </cell>
        </row>
        <row r="202">
          <cell r="F202">
            <v>2274.9800000000005</v>
          </cell>
          <cell r="G202">
            <v>2169.53989</v>
          </cell>
          <cell r="H202">
            <v>2238.9651664799999</v>
          </cell>
          <cell r="J202">
            <v>2238.9651664799999</v>
          </cell>
        </row>
        <row r="203">
          <cell r="F203">
            <v>64520.100000000013</v>
          </cell>
          <cell r="G203">
            <v>61316.927290000007</v>
          </cell>
          <cell r="H203">
            <v>63279.068963279991</v>
          </cell>
          <cell r="J203">
            <v>63279.068963279991</v>
          </cell>
        </row>
        <row r="204">
          <cell r="F204"/>
          <cell r="G204"/>
          <cell r="H204"/>
          <cell r="J204"/>
        </row>
        <row r="205">
          <cell r="F205"/>
          <cell r="G205"/>
          <cell r="H205"/>
          <cell r="J205"/>
        </row>
        <row r="206">
          <cell r="F206">
            <v>7103161.4000000004</v>
          </cell>
          <cell r="G206">
            <v>7252893.2224018974</v>
          </cell>
          <cell r="H206">
            <v>7276841.3793396764</v>
          </cell>
          <cell r="J206">
            <v>7276841.3793396764</v>
          </cell>
        </row>
        <row r="207">
          <cell r="F207">
            <v>241073.99</v>
          </cell>
          <cell r="G207">
            <v>231037.79402395047</v>
          </cell>
          <cell r="H207">
            <v>231304.39728648812</v>
          </cell>
          <cell r="J207">
            <v>231304.39728648812</v>
          </cell>
        </row>
        <row r="208">
          <cell r="F208">
            <v>7344235.3900000006</v>
          </cell>
          <cell r="G208">
            <v>7483931.016425848</v>
          </cell>
          <cell r="H208">
            <v>7508145.7766261641</v>
          </cell>
          <cell r="J208">
            <v>7508145.7766261641</v>
          </cell>
        </row>
        <row r="209">
          <cell r="F209"/>
          <cell r="G209"/>
          <cell r="H209"/>
          <cell r="J209"/>
        </row>
        <row r="210">
          <cell r="F210"/>
          <cell r="G210"/>
          <cell r="H210"/>
          <cell r="J210"/>
        </row>
        <row r="211">
          <cell r="F211">
            <v>1526474.01</v>
          </cell>
          <cell r="G211">
            <v>1688334.4955175349</v>
          </cell>
          <cell r="H211">
            <v>1710210.8553786823</v>
          </cell>
          <cell r="J211">
            <v>1710210.8553786823</v>
          </cell>
        </row>
        <row r="212">
          <cell r="F212">
            <v>121535.95</v>
          </cell>
          <cell r="G212">
            <v>133599.02332000001</v>
          </cell>
          <cell r="H212">
            <v>135335.81062315998</v>
          </cell>
          <cell r="J212">
            <v>135335.81062315998</v>
          </cell>
        </row>
        <row r="213">
          <cell r="F213">
            <v>1648009.96</v>
          </cell>
          <cell r="G213">
            <v>1821933.5188375348</v>
          </cell>
          <cell r="H213">
            <v>1845546.6660018424</v>
          </cell>
          <cell r="J213">
            <v>1845546.6660018424</v>
          </cell>
        </row>
        <row r="214">
          <cell r="F214"/>
          <cell r="G214"/>
          <cell r="H214"/>
          <cell r="J214"/>
        </row>
        <row r="215">
          <cell r="F215"/>
          <cell r="G215"/>
          <cell r="H215"/>
          <cell r="J215"/>
        </row>
        <row r="216">
          <cell r="F216">
            <v>159714.70000000001</v>
          </cell>
          <cell r="G216">
            <v>171676.41391467073</v>
          </cell>
          <cell r="H216">
            <v>172651.06899144864</v>
          </cell>
          <cell r="J216">
            <v>172651.06899144864</v>
          </cell>
        </row>
        <row r="217">
          <cell r="F217">
            <v>6511.2900000000009</v>
          </cell>
          <cell r="G217">
            <v>6043.3390311919247</v>
          </cell>
          <cell r="H217">
            <v>6149.8295978184924</v>
          </cell>
          <cell r="J217">
            <v>6149.8295978184924</v>
          </cell>
        </row>
        <row r="218">
          <cell r="F218">
            <v>166225.99000000002</v>
          </cell>
          <cell r="G218">
            <v>177719.75294586265</v>
          </cell>
          <cell r="H218">
            <v>178800.89858926713</v>
          </cell>
          <cell r="J218">
            <v>178800.89858926713</v>
          </cell>
        </row>
        <row r="219">
          <cell r="F219"/>
          <cell r="G219"/>
          <cell r="H219"/>
          <cell r="J219"/>
        </row>
        <row r="220">
          <cell r="F220"/>
          <cell r="G220"/>
          <cell r="H220"/>
          <cell r="J220"/>
        </row>
        <row r="221">
          <cell r="F221">
            <v>985013.45</v>
          </cell>
          <cell r="G221">
            <v>870499.20864909049</v>
          </cell>
          <cell r="H221">
            <v>870517.11664767296</v>
          </cell>
          <cell r="J221">
            <v>870517.11664767296</v>
          </cell>
        </row>
        <row r="222">
          <cell r="F222">
            <v>63214.37</v>
          </cell>
          <cell r="G222">
            <v>54910.893840587225</v>
          </cell>
          <cell r="H222">
            <v>54912.134239688639</v>
          </cell>
          <cell r="J222">
            <v>54912.134239688639</v>
          </cell>
        </row>
        <row r="223">
          <cell r="F223">
            <v>1048227.82</v>
          </cell>
          <cell r="G223">
            <v>925410.10248967772</v>
          </cell>
          <cell r="H223">
            <v>925429.25088736159</v>
          </cell>
          <cell r="J223">
            <v>925429.25088736159</v>
          </cell>
        </row>
        <row r="224">
          <cell r="F224"/>
          <cell r="G224"/>
          <cell r="H224"/>
          <cell r="J224"/>
        </row>
        <row r="225">
          <cell r="F225"/>
          <cell r="G225"/>
          <cell r="H225"/>
          <cell r="J225"/>
        </row>
        <row r="226">
          <cell r="F226">
            <v>1050611.1499999999</v>
          </cell>
          <cell r="G226">
            <v>1033662.0528444962</v>
          </cell>
          <cell r="H226">
            <v>1037811.359607205</v>
          </cell>
          <cell r="J226">
            <v>1037811.359607205</v>
          </cell>
        </row>
        <row r="227">
          <cell r="F227">
            <v>4714</v>
          </cell>
          <cell r="G227">
            <v>5423.42857</v>
          </cell>
          <cell r="H227">
            <v>5569.8611413899998</v>
          </cell>
          <cell r="J227">
            <v>5569.8611413899998</v>
          </cell>
        </row>
        <row r="228">
          <cell r="F228">
            <v>1055325.1499999999</v>
          </cell>
          <cell r="G228">
            <v>1039085.4814144962</v>
          </cell>
          <cell r="H228">
            <v>1043381.2207485951</v>
          </cell>
          <cell r="J228">
            <v>1043381.2207485951</v>
          </cell>
        </row>
        <row r="229">
          <cell r="F229"/>
          <cell r="G229"/>
          <cell r="H229"/>
          <cell r="J229"/>
        </row>
        <row r="230">
          <cell r="F230"/>
          <cell r="G230"/>
          <cell r="H230"/>
          <cell r="J230"/>
        </row>
        <row r="231"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F234"/>
          <cell r="G234"/>
          <cell r="H234"/>
          <cell r="J234"/>
        </row>
        <row r="235">
          <cell r="F235"/>
          <cell r="G235"/>
          <cell r="H235"/>
          <cell r="J235"/>
        </row>
        <row r="236"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39">
          <cell r="F239"/>
          <cell r="G239"/>
          <cell r="H239"/>
          <cell r="J239"/>
        </row>
        <row r="240">
          <cell r="F240"/>
          <cell r="G240"/>
          <cell r="H240"/>
          <cell r="J240"/>
        </row>
        <row r="241">
          <cell r="F241">
            <v>49342079.510000005</v>
          </cell>
          <cell r="G241">
            <v>51289594.510404006</v>
          </cell>
          <cell r="H241">
            <v>51586214.072200283</v>
          </cell>
          <cell r="J241">
            <v>51586214.072200283</v>
          </cell>
        </row>
        <row r="242">
          <cell r="F242">
            <v>2803263.9000000004</v>
          </cell>
          <cell r="G242">
            <v>2895387.3801582288</v>
          </cell>
          <cell r="H242">
            <v>2922567.8343810346</v>
          </cell>
          <cell r="J242">
            <v>2922567.8343810346</v>
          </cell>
        </row>
        <row r="243">
          <cell r="F243"/>
          <cell r="G243"/>
          <cell r="H243"/>
          <cell r="J243">
            <v>0</v>
          </cell>
        </row>
        <row r="244">
          <cell r="F244">
            <v>52145343.410000004</v>
          </cell>
          <cell r="G244">
            <v>54184981.890562236</v>
          </cell>
          <cell r="H244">
            <v>54508781.90658132</v>
          </cell>
          <cell r="J244">
            <v>54508781.90658132</v>
          </cell>
        </row>
        <row r="245">
          <cell r="F245"/>
          <cell r="G245"/>
          <cell r="H245"/>
          <cell r="J245"/>
        </row>
        <row r="246">
          <cell r="F246"/>
          <cell r="G246"/>
          <cell r="H246"/>
          <cell r="J246"/>
        </row>
        <row r="247">
          <cell r="F247"/>
          <cell r="G247"/>
          <cell r="H247"/>
          <cell r="J247"/>
        </row>
        <row r="248">
          <cell r="F248"/>
          <cell r="G248"/>
          <cell r="H248"/>
          <cell r="J248"/>
        </row>
        <row r="249">
          <cell r="F249">
            <v>1071372.83</v>
          </cell>
          <cell r="G249">
            <v>1109020.2759239161</v>
          </cell>
          <cell r="H249">
            <v>1115075.2992874063</v>
          </cell>
          <cell r="J249">
            <v>1115075.2992874063</v>
          </cell>
        </row>
        <row r="250">
          <cell r="F250">
            <v>25562.439999999995</v>
          </cell>
          <cell r="G250">
            <v>26107.30336334513</v>
          </cell>
          <cell r="H250">
            <v>26523.811256159453</v>
          </cell>
          <cell r="J250">
            <v>26523.811256159453</v>
          </cell>
        </row>
        <row r="251">
          <cell r="F251">
            <v>1096935.27</v>
          </cell>
          <cell r="G251">
            <v>1135127.5792872612</v>
          </cell>
          <cell r="H251">
            <v>1141599.1105435658</v>
          </cell>
          <cell r="J251">
            <v>1141599.1105435658</v>
          </cell>
        </row>
        <row r="252">
          <cell r="F252"/>
          <cell r="G252"/>
          <cell r="H252"/>
          <cell r="J252">
            <v>0</v>
          </cell>
        </row>
        <row r="253">
          <cell r="F253"/>
          <cell r="G253"/>
          <cell r="H253"/>
          <cell r="J253">
            <v>0</v>
          </cell>
        </row>
        <row r="254">
          <cell r="F254">
            <v>3385808.42</v>
          </cell>
          <cell r="G254">
            <v>3533265.9446972772</v>
          </cell>
          <cell r="H254">
            <v>3536371.3903025333</v>
          </cell>
          <cell r="J254">
            <v>3536371.3903025333</v>
          </cell>
        </row>
        <row r="255">
          <cell r="F255">
            <v>124250.18999999999</v>
          </cell>
          <cell r="G255">
            <v>127984.68278818726</v>
          </cell>
          <cell r="H255">
            <v>128829.77071860357</v>
          </cell>
          <cell r="J255">
            <v>128829.77071860357</v>
          </cell>
        </row>
        <row r="256">
          <cell r="F256">
            <v>3510058.61</v>
          </cell>
          <cell r="G256">
            <v>3661250.6274854643</v>
          </cell>
          <cell r="H256">
            <v>3665201.1610211367</v>
          </cell>
          <cell r="J256">
            <v>3665201.1610211367</v>
          </cell>
        </row>
        <row r="257">
          <cell r="F257"/>
          <cell r="G257"/>
          <cell r="H257"/>
          <cell r="J257"/>
        </row>
        <row r="258">
          <cell r="F258"/>
          <cell r="G258"/>
          <cell r="H258"/>
          <cell r="J258"/>
        </row>
        <row r="259">
          <cell r="F259">
            <v>17157381.16</v>
          </cell>
          <cell r="G259">
            <v>17638691.168199237</v>
          </cell>
          <cell r="H259">
            <v>17737717.43502894</v>
          </cell>
          <cell r="J259">
            <v>17737717.43502894</v>
          </cell>
        </row>
        <row r="260">
          <cell r="F260">
            <v>696672.47</v>
          </cell>
          <cell r="G260">
            <v>706778.84692264476</v>
          </cell>
          <cell r="H260">
            <v>717328.92354132282</v>
          </cell>
          <cell r="J260">
            <v>717328.92354132282</v>
          </cell>
        </row>
        <row r="261">
          <cell r="F261">
            <v>17854053.629999999</v>
          </cell>
          <cell r="G261">
            <v>18345470.015121881</v>
          </cell>
          <cell r="H261">
            <v>18455046.358570263</v>
          </cell>
          <cell r="J261">
            <v>18455046.358570263</v>
          </cell>
        </row>
        <row r="262">
          <cell r="F262"/>
          <cell r="G262"/>
          <cell r="H262"/>
          <cell r="J262"/>
        </row>
        <row r="263">
          <cell r="F263"/>
          <cell r="G263"/>
          <cell r="H263"/>
          <cell r="J263"/>
        </row>
        <row r="264">
          <cell r="F264">
            <v>1361553.4700000002</v>
          </cell>
          <cell r="G264">
            <v>1400147.0525627832</v>
          </cell>
          <cell r="H264">
            <v>1397194.7859280065</v>
          </cell>
          <cell r="J264">
            <v>1397194.7859280065</v>
          </cell>
        </row>
        <row r="265">
          <cell r="F265">
            <v>64374.63</v>
          </cell>
          <cell r="G265">
            <v>60286.721070532396</v>
          </cell>
          <cell r="H265">
            <v>61029.605152507022</v>
          </cell>
          <cell r="J265">
            <v>61029.605152507022</v>
          </cell>
        </row>
        <row r="266">
          <cell r="F266">
            <v>1425928.1</v>
          </cell>
          <cell r="G266">
            <v>1460433.7736333157</v>
          </cell>
          <cell r="H266">
            <v>1458224.3910805136</v>
          </cell>
          <cell r="J266">
            <v>1458224.3910805136</v>
          </cell>
        </row>
        <row r="267">
          <cell r="F267"/>
          <cell r="G267"/>
          <cell r="H267"/>
          <cell r="J267"/>
        </row>
        <row r="268">
          <cell r="F268"/>
          <cell r="G268"/>
          <cell r="H268"/>
          <cell r="J268"/>
        </row>
        <row r="269">
          <cell r="F269">
            <v>521988.95</v>
          </cell>
          <cell r="G269">
            <v>537604.86552000011</v>
          </cell>
          <cell r="H269">
            <v>547281.75309936004</v>
          </cell>
          <cell r="J269">
            <v>547281.75309936004</v>
          </cell>
        </row>
        <row r="270">
          <cell r="F270">
            <v>5635.36</v>
          </cell>
          <cell r="G270">
            <v>5857.3718000000008</v>
          </cell>
          <cell r="H270">
            <v>5962.8044923999987</v>
          </cell>
          <cell r="J270">
            <v>5962.8044923999987</v>
          </cell>
        </row>
        <row r="271">
          <cell r="F271">
            <v>527624.31000000006</v>
          </cell>
          <cell r="G271">
            <v>543462.23732000007</v>
          </cell>
          <cell r="H271">
            <v>553244.55759176007</v>
          </cell>
          <cell r="J271">
            <v>553244.55759176007</v>
          </cell>
        </row>
        <row r="272">
          <cell r="F272"/>
          <cell r="G272"/>
          <cell r="H272"/>
          <cell r="J272">
            <v>0</v>
          </cell>
        </row>
        <row r="273">
          <cell r="F273"/>
          <cell r="G273"/>
          <cell r="H273"/>
          <cell r="J273">
            <v>0</v>
          </cell>
        </row>
        <row r="274">
          <cell r="F274">
            <v>388499.55999999994</v>
          </cell>
          <cell r="G274">
            <v>443733.53999999992</v>
          </cell>
          <cell r="H274">
            <v>443733.53999999992</v>
          </cell>
          <cell r="J274">
            <v>443733.53999999992</v>
          </cell>
        </row>
        <row r="275">
          <cell r="F275">
            <v>40774.969999999994</v>
          </cell>
          <cell r="G275">
            <v>47148.13</v>
          </cell>
          <cell r="H275">
            <v>47148.13</v>
          </cell>
          <cell r="J275">
            <v>47148.13</v>
          </cell>
        </row>
        <row r="276">
          <cell r="F276">
            <v>429274.52999999991</v>
          </cell>
          <cell r="G276">
            <v>490881.66999999993</v>
          </cell>
          <cell r="H276">
            <v>490881.66999999993</v>
          </cell>
          <cell r="J276">
            <v>490881.66999999993</v>
          </cell>
        </row>
        <row r="277">
          <cell r="F277"/>
          <cell r="G277"/>
          <cell r="H277"/>
          <cell r="J277"/>
        </row>
        <row r="278">
          <cell r="F278"/>
          <cell r="G278"/>
          <cell r="H278"/>
          <cell r="J278"/>
        </row>
        <row r="279">
          <cell r="F279">
            <v>130511.37000000002</v>
          </cell>
          <cell r="G279">
            <v>205269.52999999997</v>
          </cell>
          <cell r="H279">
            <v>205269.52999999997</v>
          </cell>
          <cell r="J279">
            <v>205269.52999999997</v>
          </cell>
        </row>
        <row r="280"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F281">
            <v>130511.37000000002</v>
          </cell>
          <cell r="G281">
            <v>205269.52999999997</v>
          </cell>
          <cell r="H281">
            <v>205269.52999999997</v>
          </cell>
          <cell r="J281">
            <v>205269.52999999997</v>
          </cell>
        </row>
        <row r="282">
          <cell r="F282"/>
          <cell r="G282"/>
          <cell r="H282"/>
          <cell r="J282"/>
        </row>
        <row r="283">
          <cell r="F283"/>
          <cell r="G283"/>
          <cell r="H283"/>
          <cell r="J283"/>
        </row>
        <row r="284">
          <cell r="F284">
            <v>568180.49999999988</v>
          </cell>
          <cell r="G284">
            <v>764578.48</v>
          </cell>
          <cell r="H284">
            <v>764578.48</v>
          </cell>
          <cell r="J284">
            <v>764578.48</v>
          </cell>
        </row>
        <row r="285"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F286">
            <v>568180.49999999988</v>
          </cell>
          <cell r="G286">
            <v>764578.48</v>
          </cell>
          <cell r="H286">
            <v>764578.48</v>
          </cell>
          <cell r="J286">
            <v>764578.48</v>
          </cell>
        </row>
        <row r="287">
          <cell r="F287"/>
          <cell r="G287"/>
          <cell r="H287"/>
          <cell r="J287"/>
        </row>
        <row r="288">
          <cell r="F288"/>
          <cell r="G288"/>
          <cell r="H288"/>
          <cell r="J288"/>
        </row>
        <row r="289">
          <cell r="F289"/>
          <cell r="G289"/>
          <cell r="H289"/>
          <cell r="J289"/>
        </row>
        <row r="290"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3">
          <cell r="F293"/>
          <cell r="G293"/>
          <cell r="H293"/>
          <cell r="J293"/>
        </row>
        <row r="294">
          <cell r="F294"/>
          <cell r="G294"/>
          <cell r="H294"/>
          <cell r="J294"/>
        </row>
        <row r="295">
          <cell r="F295">
            <v>24585296.259999998</v>
          </cell>
          <cell r="G295">
            <v>25632310.856903218</v>
          </cell>
          <cell r="H295">
            <v>25747222.213646248</v>
          </cell>
          <cell r="J295">
            <v>25747222.213646248</v>
          </cell>
        </row>
        <row r="296">
          <cell r="F296">
            <v>957270.05999999994</v>
          </cell>
          <cell r="G296">
            <v>974163.05594470957</v>
          </cell>
          <cell r="H296">
            <v>986823.04516099289</v>
          </cell>
          <cell r="J296">
            <v>986823.04516099289</v>
          </cell>
        </row>
        <row r="297">
          <cell r="F297"/>
          <cell r="G297"/>
          <cell r="H297"/>
          <cell r="J297"/>
        </row>
        <row r="298">
          <cell r="F298">
            <v>25542566.319999997</v>
          </cell>
          <cell r="G298">
            <v>26606473.912847929</v>
          </cell>
          <cell r="H298">
            <v>26734045.258807242</v>
          </cell>
          <cell r="J298">
            <v>26734045.258807242</v>
          </cell>
        </row>
        <row r="299">
          <cell r="F299"/>
          <cell r="G299"/>
          <cell r="H299"/>
          <cell r="J299"/>
        </row>
        <row r="300">
          <cell r="F300"/>
          <cell r="G300"/>
          <cell r="H300"/>
          <cell r="J300"/>
        </row>
        <row r="301">
          <cell r="F301"/>
          <cell r="G301"/>
          <cell r="H301"/>
          <cell r="J301"/>
        </row>
        <row r="302">
          <cell r="F302"/>
          <cell r="G302"/>
          <cell r="H302"/>
          <cell r="J302"/>
        </row>
        <row r="303">
          <cell r="F303">
            <v>545326.49</v>
          </cell>
          <cell r="G303">
            <v>540543.26787807897</v>
          </cell>
          <cell r="H303">
            <v>542448.26685799134</v>
          </cell>
          <cell r="J303">
            <v>542448.26685799134</v>
          </cell>
        </row>
        <row r="304">
          <cell r="F304">
            <v>16351.77</v>
          </cell>
          <cell r="G304">
            <v>15716.00102</v>
          </cell>
          <cell r="H304">
            <v>15967.457036320002</v>
          </cell>
          <cell r="J304">
            <v>15967.457036320002</v>
          </cell>
        </row>
        <row r="305">
          <cell r="F305">
            <v>561678.26</v>
          </cell>
          <cell r="G305">
            <v>556259.26889807894</v>
          </cell>
          <cell r="H305">
            <v>558415.72389431135</v>
          </cell>
          <cell r="J305">
            <v>558415.72389431135</v>
          </cell>
        </row>
        <row r="306">
          <cell r="F306"/>
          <cell r="G306"/>
          <cell r="H306"/>
          <cell r="J306"/>
        </row>
        <row r="307">
          <cell r="F307"/>
          <cell r="G307"/>
          <cell r="H307"/>
          <cell r="J307"/>
        </row>
        <row r="308">
          <cell r="F308">
            <v>40373271.909999996</v>
          </cell>
          <cell r="G308">
            <v>32701319.119656816</v>
          </cell>
          <cell r="H308">
            <v>32986373.17044786</v>
          </cell>
          <cell r="J308">
            <v>32986373.17044786</v>
          </cell>
        </row>
        <row r="309">
          <cell r="F309">
            <v>404513.26999999996</v>
          </cell>
          <cell r="G309">
            <v>360346.71195999999</v>
          </cell>
          <cell r="H309">
            <v>363950.17907959997</v>
          </cell>
          <cell r="J309">
            <v>363950.17907959997</v>
          </cell>
        </row>
        <row r="310">
          <cell r="F310">
            <v>40777785.18</v>
          </cell>
          <cell r="G310">
            <v>33061665.831616815</v>
          </cell>
          <cell r="H310">
            <v>33350323.34952746</v>
          </cell>
          <cell r="J310">
            <v>33350323.34952746</v>
          </cell>
        </row>
        <row r="311">
          <cell r="F311"/>
          <cell r="G311"/>
          <cell r="H311"/>
          <cell r="J311"/>
        </row>
        <row r="312">
          <cell r="F312"/>
          <cell r="G312"/>
          <cell r="H312"/>
          <cell r="J312"/>
        </row>
        <row r="313">
          <cell r="F313">
            <v>943328.48</v>
          </cell>
          <cell r="G313">
            <v>753540.97716000001</v>
          </cell>
          <cell r="H313">
            <v>769365.33768036007</v>
          </cell>
          <cell r="J313">
            <v>769365.33768036007</v>
          </cell>
        </row>
        <row r="314">
          <cell r="F314">
            <v>29525.040000000001</v>
          </cell>
          <cell r="G314">
            <v>22139.60828</v>
          </cell>
          <cell r="H314">
            <v>22604.540053879999</v>
          </cell>
          <cell r="J314">
            <v>22604.540053879999</v>
          </cell>
        </row>
        <row r="315">
          <cell r="F315">
            <v>972853.52</v>
          </cell>
          <cell r="G315">
            <v>775680.58544000005</v>
          </cell>
          <cell r="H315">
            <v>791969.87773424003</v>
          </cell>
          <cell r="J315">
            <v>791969.87773424003</v>
          </cell>
        </row>
        <row r="316">
          <cell r="F316"/>
          <cell r="G316"/>
          <cell r="H316"/>
          <cell r="J316"/>
        </row>
        <row r="317">
          <cell r="F317"/>
          <cell r="G317"/>
          <cell r="H317"/>
          <cell r="J317"/>
        </row>
        <row r="318"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F321"/>
          <cell r="G321"/>
          <cell r="H321"/>
          <cell r="J321"/>
        </row>
        <row r="322">
          <cell r="F322"/>
          <cell r="G322"/>
          <cell r="H322"/>
          <cell r="J322"/>
        </row>
        <row r="323">
          <cell r="F323">
            <v>41861926.879999995</v>
          </cell>
          <cell r="G323">
            <v>33995403.364694893</v>
          </cell>
          <cell r="H323">
            <v>34298186.774986215</v>
          </cell>
          <cell r="J323">
            <v>34298186.774986215</v>
          </cell>
        </row>
        <row r="324">
          <cell r="F324">
            <v>450390.07999999996</v>
          </cell>
          <cell r="G324">
            <v>398202.32126</v>
          </cell>
          <cell r="H324">
            <v>402522.17616979999</v>
          </cell>
          <cell r="J324">
            <v>402522.17616979999</v>
          </cell>
        </row>
        <row r="325">
          <cell r="F325"/>
          <cell r="G325"/>
          <cell r="H325"/>
          <cell r="J325"/>
        </row>
        <row r="326">
          <cell r="F326">
            <v>42312316.959999993</v>
          </cell>
          <cell r="G326">
            <v>34393605.685954891</v>
          </cell>
          <cell r="H326">
            <v>34700708.951156013</v>
          </cell>
          <cell r="J326">
            <v>34700708.951156013</v>
          </cell>
        </row>
        <row r="327">
          <cell r="F327"/>
          <cell r="G327"/>
          <cell r="H327"/>
          <cell r="J327"/>
        </row>
        <row r="328">
          <cell r="F328"/>
          <cell r="G328"/>
          <cell r="H328"/>
          <cell r="J328"/>
        </row>
        <row r="329">
          <cell r="F329"/>
          <cell r="G329"/>
          <cell r="H329"/>
          <cell r="J329"/>
        </row>
        <row r="330">
          <cell r="F330"/>
          <cell r="G330"/>
          <cell r="H330"/>
          <cell r="J330"/>
        </row>
        <row r="331">
          <cell r="F331">
            <v>8661692.3000000007</v>
          </cell>
          <cell r="G331">
            <v>7268427.5347345052</v>
          </cell>
          <cell r="H331">
            <v>7269154.7428419236</v>
          </cell>
          <cell r="J331">
            <v>7269154.7428419236</v>
          </cell>
        </row>
        <row r="332">
          <cell r="F332">
            <v>508195.58999999997</v>
          </cell>
          <cell r="G332">
            <v>288.21190219800894</v>
          </cell>
          <cell r="H332">
            <v>288.24073787545547</v>
          </cell>
          <cell r="J332">
            <v>288.24073787545547</v>
          </cell>
        </row>
        <row r="333">
          <cell r="F333">
            <v>9169887.8900000006</v>
          </cell>
          <cell r="G333">
            <v>7268715.7466367036</v>
          </cell>
          <cell r="H333">
            <v>7269442.9835797986</v>
          </cell>
          <cell r="J333">
            <v>7269442.9835797986</v>
          </cell>
        </row>
        <row r="334">
          <cell r="F334"/>
          <cell r="G334"/>
          <cell r="H334"/>
          <cell r="J334"/>
        </row>
        <row r="335">
          <cell r="F335">
            <v>37476974.210000001</v>
          </cell>
          <cell r="G335">
            <v>39599438.562070787</v>
          </cell>
          <cell r="H335">
            <v>39996399.443548508</v>
          </cell>
          <cell r="J335">
            <v>39996399.443548508</v>
          </cell>
        </row>
        <row r="336">
          <cell r="F336">
            <v>1447110.8699999999</v>
          </cell>
          <cell r="G336">
            <v>1508433.3921000001</v>
          </cell>
          <cell r="H336">
            <v>1535585.1931578</v>
          </cell>
          <cell r="J336">
            <v>1535585.1931578</v>
          </cell>
        </row>
        <row r="337">
          <cell r="F337">
            <v>38924085.079999998</v>
          </cell>
          <cell r="G337">
            <v>41107871.954170786</v>
          </cell>
          <cell r="H337">
            <v>41531984.636706308</v>
          </cell>
          <cell r="J337">
            <v>41531984.636706308</v>
          </cell>
        </row>
        <row r="338">
          <cell r="F338"/>
          <cell r="G338"/>
          <cell r="H338"/>
          <cell r="J338"/>
        </row>
        <row r="339">
          <cell r="F339">
            <v>-3272220.1300000004</v>
          </cell>
          <cell r="G339">
            <v>-3258098.1700000004</v>
          </cell>
          <cell r="H339">
            <v>-3258098.1700000004</v>
          </cell>
          <cell r="J339">
            <v>-3258098.1700000004</v>
          </cell>
        </row>
        <row r="340">
          <cell r="F340">
            <v>-119671.00000000003</v>
          </cell>
          <cell r="G340">
            <v>-119517.46000000002</v>
          </cell>
          <cell r="H340">
            <v>-119517.46000000002</v>
          </cell>
          <cell r="J340">
            <v>-119517.46000000002</v>
          </cell>
        </row>
        <row r="341">
          <cell r="F341">
            <v>-3391891.1300000004</v>
          </cell>
          <cell r="G341">
            <v>-3377615.6300000004</v>
          </cell>
          <cell r="H341">
            <v>-3377615.6300000004</v>
          </cell>
          <cell r="J341">
            <v>-3377615.6300000004</v>
          </cell>
        </row>
        <row r="342">
          <cell r="F342"/>
          <cell r="G342"/>
          <cell r="H342"/>
          <cell r="J342"/>
        </row>
        <row r="343">
          <cell r="F343">
            <v>2970965.1399999997</v>
          </cell>
          <cell r="G343">
            <v>2560431.6403999999</v>
          </cell>
          <cell r="H343">
            <v>2616761.1364887999</v>
          </cell>
          <cell r="J343">
            <v>2616761.1364887999</v>
          </cell>
        </row>
        <row r="344">
          <cell r="F344">
            <v>128746.76</v>
          </cell>
          <cell r="G344">
            <v>108448.41682</v>
          </cell>
          <cell r="H344">
            <v>110834.28199003999</v>
          </cell>
          <cell r="J344">
            <v>110834.28199003999</v>
          </cell>
        </row>
        <row r="345">
          <cell r="F345">
            <v>3099711.8999999994</v>
          </cell>
          <cell r="G345">
            <v>2668880.0572199998</v>
          </cell>
          <cell r="H345">
            <v>2727595.41847884</v>
          </cell>
          <cell r="J345">
            <v>2727595.41847884</v>
          </cell>
        </row>
        <row r="346">
          <cell r="F346"/>
          <cell r="G346"/>
          <cell r="H346"/>
          <cell r="J346"/>
        </row>
        <row r="347">
          <cell r="F347">
            <v>602790.66999999993</v>
          </cell>
          <cell r="G347">
            <v>624280.33080000011</v>
          </cell>
          <cell r="H347">
            <v>638014.49807760003</v>
          </cell>
          <cell r="J347">
            <v>638014.49807760003</v>
          </cell>
        </row>
        <row r="348">
          <cell r="F348">
            <v>22075.460000000003</v>
          </cell>
          <cell r="G348">
            <v>17099.325559999997</v>
          </cell>
          <cell r="H348">
            <v>17475.510722319999</v>
          </cell>
          <cell r="J348">
            <v>17475.510722319999</v>
          </cell>
        </row>
        <row r="349">
          <cell r="F349">
            <v>624866.12999999989</v>
          </cell>
          <cell r="G349">
            <v>641379.65636000014</v>
          </cell>
          <cell r="H349">
            <v>655490.00879991997</v>
          </cell>
          <cell r="J349">
            <v>655490.00879991997</v>
          </cell>
        </row>
        <row r="350">
          <cell r="F350"/>
          <cell r="G350"/>
          <cell r="H350"/>
          <cell r="J350"/>
        </row>
        <row r="351">
          <cell r="F351">
            <v>62019.539999999994</v>
          </cell>
          <cell r="G351">
            <v>70178.561412738301</v>
          </cell>
          <cell r="H351">
            <v>70185.58279646709</v>
          </cell>
          <cell r="J351">
            <v>70185.58279646709</v>
          </cell>
        </row>
        <row r="352">
          <cell r="F352">
            <v>9529.66</v>
          </cell>
          <cell r="G352">
            <v>0</v>
          </cell>
          <cell r="H352">
            <v>0</v>
          </cell>
          <cell r="J352">
            <v>0</v>
          </cell>
        </row>
        <row r="353">
          <cell r="F353">
            <v>71549.2</v>
          </cell>
          <cell r="G353">
            <v>70178.561412738301</v>
          </cell>
          <cell r="H353">
            <v>70185.58279646709</v>
          </cell>
          <cell r="J353">
            <v>70185.58279646709</v>
          </cell>
        </row>
        <row r="354">
          <cell r="F354"/>
          <cell r="G354"/>
          <cell r="H354"/>
          <cell r="J354"/>
        </row>
        <row r="355">
          <cell r="F355">
            <v>1425327.7999999998</v>
          </cell>
          <cell r="G355">
            <v>1648396.5315447175</v>
          </cell>
          <cell r="H355">
            <v>1648561.4540559829</v>
          </cell>
          <cell r="J355">
            <v>1648561.4540559829</v>
          </cell>
        </row>
        <row r="356">
          <cell r="F356">
            <v>213690.76</v>
          </cell>
          <cell r="G356">
            <v>0</v>
          </cell>
          <cell r="H356">
            <v>0</v>
          </cell>
          <cell r="J356">
            <v>0</v>
          </cell>
        </row>
        <row r="357">
          <cell r="F357">
            <v>1639018.5599999998</v>
          </cell>
          <cell r="G357">
            <v>1648396.5315447175</v>
          </cell>
          <cell r="H357">
            <v>1648561.4540559829</v>
          </cell>
          <cell r="J357">
            <v>1648561.4540559829</v>
          </cell>
        </row>
        <row r="358">
          <cell r="F358"/>
          <cell r="G358"/>
          <cell r="H358"/>
          <cell r="J358"/>
        </row>
        <row r="359">
          <cell r="F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J361">
            <v>0</v>
          </cell>
        </row>
        <row r="362">
          <cell r="F362"/>
          <cell r="G362"/>
          <cell r="H362"/>
          <cell r="J362"/>
        </row>
        <row r="363">
          <cell r="F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J365">
            <v>0</v>
          </cell>
        </row>
        <row r="366">
          <cell r="F366"/>
          <cell r="G366"/>
          <cell r="H366"/>
          <cell r="J366"/>
        </row>
        <row r="367">
          <cell r="F367">
            <v>1858754.7100000002</v>
          </cell>
          <cell r="G367">
            <v>1929647.4519899997</v>
          </cell>
          <cell r="H367">
            <v>1966310.7535778095</v>
          </cell>
          <cell r="J367">
            <v>1966310.7535778095</v>
          </cell>
        </row>
        <row r="368">
          <cell r="F368">
            <v>55709.73</v>
          </cell>
          <cell r="G368">
            <v>52665.358919999991</v>
          </cell>
          <cell r="H368">
            <v>53666.00073947999</v>
          </cell>
          <cell r="J368">
            <v>53666.00073947999</v>
          </cell>
        </row>
        <row r="369">
          <cell r="F369">
            <v>1914464.4400000002</v>
          </cell>
          <cell r="G369">
            <v>1982312.8109099998</v>
          </cell>
          <cell r="H369">
            <v>2019976.7543172895</v>
          </cell>
          <cell r="J369">
            <v>2019976.7543172895</v>
          </cell>
        </row>
        <row r="370">
          <cell r="F370"/>
          <cell r="G370"/>
          <cell r="H370"/>
          <cell r="J370"/>
        </row>
        <row r="371">
          <cell r="F371">
            <v>1522315.2000000002</v>
          </cell>
          <cell r="G371">
            <v>1430325.1709700001</v>
          </cell>
          <cell r="H371">
            <v>1514714.3560572295</v>
          </cell>
          <cell r="J371">
            <v>1514714.3560572295</v>
          </cell>
        </row>
        <row r="372">
          <cell r="F372">
            <v>55630.329999999994</v>
          </cell>
          <cell r="G372">
            <v>52434.438389999996</v>
          </cell>
          <cell r="H372">
            <v>55528.070255009996</v>
          </cell>
          <cell r="J372">
            <v>55528.070255009996</v>
          </cell>
        </row>
        <row r="373">
          <cell r="F373">
            <v>1577945.5300000003</v>
          </cell>
          <cell r="G373">
            <v>1482759.6093600001</v>
          </cell>
          <cell r="H373">
            <v>1570242.4263122394</v>
          </cell>
          <cell r="J373">
            <v>1570242.4263122394</v>
          </cell>
        </row>
        <row r="374">
          <cell r="F374"/>
          <cell r="G374"/>
          <cell r="H374"/>
          <cell r="J374"/>
        </row>
        <row r="375">
          <cell r="F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J377">
            <v>0</v>
          </cell>
        </row>
        <row r="378">
          <cell r="F378"/>
          <cell r="G378"/>
          <cell r="H378"/>
          <cell r="J378"/>
        </row>
        <row r="379">
          <cell r="F379"/>
          <cell r="G379"/>
          <cell r="H379"/>
          <cell r="J379"/>
        </row>
        <row r="380">
          <cell r="F380">
            <v>51308619.439999998</v>
          </cell>
          <cell r="G380">
            <v>51873027.613922745</v>
          </cell>
          <cell r="H380">
            <v>52462003.797444321</v>
          </cell>
          <cell r="J380">
            <v>52462003.797444321</v>
          </cell>
        </row>
        <row r="381">
          <cell r="F381">
            <v>2321018.1599999997</v>
          </cell>
          <cell r="G381">
            <v>1619851.683692198</v>
          </cell>
          <cell r="H381">
            <v>1653859.8376025255</v>
          </cell>
          <cell r="J381">
            <v>1653859.8376025255</v>
          </cell>
        </row>
        <row r="382">
          <cell r="F382">
            <v>53629637.599999994</v>
          </cell>
          <cell r="G382">
            <v>53492879.29761494</v>
          </cell>
          <cell r="H382">
            <v>54115863.635046847</v>
          </cell>
          <cell r="J382">
            <v>54115863.635046847</v>
          </cell>
        </row>
        <row r="383">
          <cell r="F383">
            <v>172592306.29999998</v>
          </cell>
          <cell r="G383">
            <v>167654920.61489999</v>
          </cell>
          <cell r="H383">
            <v>169001596.89366069</v>
          </cell>
          <cell r="J383">
            <v>169001596.89366069</v>
          </cell>
        </row>
        <row r="384">
          <cell r="F384"/>
          <cell r="G384"/>
          <cell r="H384"/>
          <cell r="J384"/>
        </row>
        <row r="385">
          <cell r="F385"/>
          <cell r="G385"/>
          <cell r="H385"/>
          <cell r="J385"/>
        </row>
        <row r="386">
          <cell r="F386"/>
          <cell r="G386"/>
          <cell r="H386"/>
          <cell r="J386"/>
        </row>
        <row r="387">
          <cell r="F387"/>
          <cell r="G387"/>
          <cell r="H387"/>
          <cell r="J387"/>
        </row>
        <row r="388">
          <cell r="F388">
            <v>581508.36</v>
          </cell>
          <cell r="G388">
            <v>602408.57248548325</v>
          </cell>
          <cell r="H388">
            <v>664719.3081348975</v>
          </cell>
          <cell r="J388">
            <v>664719.3081348975</v>
          </cell>
        </row>
        <row r="389">
          <cell r="F389">
            <v>1529629.5630000001</v>
          </cell>
          <cell r="G389">
            <v>1584606.5591875988</v>
          </cell>
          <cell r="H389">
            <v>1748511.9299403462</v>
          </cell>
          <cell r="J389">
            <v>1748511.9299403462</v>
          </cell>
        </row>
        <row r="390">
          <cell r="F390">
            <v>36667248.866999999</v>
          </cell>
          <cell r="G390">
            <v>37985120.363427661</v>
          </cell>
          <cell r="H390">
            <v>41914149.433865994</v>
          </cell>
          <cell r="J390">
            <v>41914149.433865994</v>
          </cell>
        </row>
        <row r="391">
          <cell r="F391">
            <v>8377548.5600000005</v>
          </cell>
          <cell r="G391">
            <v>8678649.2097162902</v>
          </cell>
          <cell r="H391">
            <v>9576334.0060488675</v>
          </cell>
          <cell r="J391">
            <v>9576334.0060488675</v>
          </cell>
        </row>
        <row r="392">
          <cell r="F392">
            <v>47155935.350000001</v>
          </cell>
          <cell r="G392">
            <v>48850784.704817034</v>
          </cell>
          <cell r="H392">
            <v>53903714.677990101</v>
          </cell>
          <cell r="J392">
            <v>53903714.677990101</v>
          </cell>
        </row>
        <row r="393">
          <cell r="F393"/>
          <cell r="G393">
            <v>48850784.704817034</v>
          </cell>
          <cell r="H393">
            <v>53903714.677990109</v>
          </cell>
          <cell r="J393"/>
        </row>
        <row r="394">
          <cell r="F394"/>
          <cell r="G394"/>
          <cell r="H394"/>
          <cell r="J394"/>
        </row>
        <row r="395">
          <cell r="F395">
            <v>13030.270000000002</v>
          </cell>
          <cell r="G395">
            <v>0</v>
          </cell>
          <cell r="H395">
            <v>0</v>
          </cell>
          <cell r="J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F399">
            <v>13030.270000000002</v>
          </cell>
          <cell r="G399">
            <v>0</v>
          </cell>
          <cell r="H399">
            <v>0</v>
          </cell>
          <cell r="J399">
            <v>0</v>
          </cell>
        </row>
        <row r="400">
          <cell r="F400"/>
          <cell r="G400"/>
          <cell r="H400"/>
          <cell r="J400">
            <v>0</v>
          </cell>
        </row>
        <row r="401">
          <cell r="F401">
            <v>47168965.620000005</v>
          </cell>
          <cell r="G401">
            <v>48850784.704817034</v>
          </cell>
          <cell r="H401">
            <v>53903714.677990101</v>
          </cell>
          <cell r="J401">
            <v>53903714.677990101</v>
          </cell>
        </row>
        <row r="402">
          <cell r="F402"/>
          <cell r="G402"/>
          <cell r="H402"/>
          <cell r="J402"/>
        </row>
        <row r="403">
          <cell r="F403"/>
          <cell r="G403"/>
          <cell r="H403"/>
          <cell r="J403"/>
        </row>
        <row r="404">
          <cell r="F404"/>
          <cell r="G404"/>
          <cell r="H404"/>
          <cell r="J404"/>
        </row>
        <row r="405">
          <cell r="F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F406">
            <v>718385.75</v>
          </cell>
          <cell r="G406">
            <v>801987.38007257588</v>
          </cell>
          <cell r="H406">
            <v>855527.37548389821</v>
          </cell>
          <cell r="J406">
            <v>855527.37548389821</v>
          </cell>
        </row>
        <row r="407">
          <cell r="F407">
            <v>13693801.23</v>
          </cell>
          <cell r="G407">
            <v>15287407.596381633</v>
          </cell>
          <cell r="H407">
            <v>16307981.925727336</v>
          </cell>
          <cell r="J407">
            <v>16307981.925727336</v>
          </cell>
        </row>
        <row r="408">
          <cell r="F408">
            <v>1771962.9700000002</v>
          </cell>
          <cell r="G408">
            <v>1978173.8987666732</v>
          </cell>
          <cell r="H408">
            <v>2110235.1058310294</v>
          </cell>
          <cell r="J408">
            <v>2110235.1058310294</v>
          </cell>
        </row>
        <row r="409">
          <cell r="F409">
            <v>16184149.950000001</v>
          </cell>
          <cell r="G409">
            <v>18067568.875220884</v>
          </cell>
          <cell r="H409">
            <v>19273744.407042265</v>
          </cell>
          <cell r="J409">
            <v>19273744.407042265</v>
          </cell>
        </row>
        <row r="410">
          <cell r="F410"/>
          <cell r="G410"/>
          <cell r="H410"/>
          <cell r="J410"/>
        </row>
        <row r="411">
          <cell r="F411">
            <v>19771388.859999999</v>
          </cell>
          <cell r="G411">
            <v>19771388.859999999</v>
          </cell>
          <cell r="H411">
            <v>19771388.859999999</v>
          </cell>
          <cell r="J411">
            <v>19771388.859999999</v>
          </cell>
        </row>
        <row r="412">
          <cell r="F412"/>
          <cell r="G412"/>
          <cell r="H412"/>
          <cell r="J412"/>
        </row>
        <row r="413">
          <cell r="F413">
            <v>0</v>
          </cell>
          <cell r="G413">
            <v>0</v>
          </cell>
          <cell r="H413">
            <v>0</v>
          </cell>
          <cell r="J413">
            <v>0</v>
          </cell>
        </row>
        <row r="414">
          <cell r="F414"/>
          <cell r="G414"/>
          <cell r="H414"/>
          <cell r="J414"/>
        </row>
        <row r="415">
          <cell r="F415">
            <v>1126839.6199999999</v>
          </cell>
          <cell r="G415">
            <v>1126839.6199999999</v>
          </cell>
          <cell r="H415">
            <v>1126839.6199999999</v>
          </cell>
          <cell r="J415">
            <v>1126839.6199999999</v>
          </cell>
        </row>
        <row r="416">
          <cell r="F416"/>
          <cell r="G416"/>
          <cell r="H416"/>
          <cell r="J416"/>
        </row>
        <row r="417">
          <cell r="F417">
            <v>0</v>
          </cell>
          <cell r="G417">
            <v>0</v>
          </cell>
          <cell r="H417">
            <v>0</v>
          </cell>
          <cell r="J417">
            <v>0</v>
          </cell>
        </row>
        <row r="418">
          <cell r="F418"/>
          <cell r="G418"/>
          <cell r="H418"/>
          <cell r="J418"/>
        </row>
        <row r="419">
          <cell r="F419">
            <v>0</v>
          </cell>
          <cell r="G419">
            <v>0</v>
          </cell>
          <cell r="H419">
            <v>0</v>
          </cell>
          <cell r="J419">
            <v>0</v>
          </cell>
        </row>
        <row r="420">
          <cell r="F420"/>
          <cell r="G420"/>
          <cell r="H420"/>
          <cell r="J420"/>
        </row>
        <row r="421">
          <cell r="F421">
            <v>0</v>
          </cell>
          <cell r="G421">
            <v>0</v>
          </cell>
          <cell r="H421">
            <v>0</v>
          </cell>
          <cell r="J421">
            <v>0</v>
          </cell>
        </row>
        <row r="422">
          <cell r="F422"/>
          <cell r="G422"/>
          <cell r="H422"/>
          <cell r="J422"/>
        </row>
        <row r="423">
          <cell r="F423">
            <v>0</v>
          </cell>
          <cell r="G423">
            <v>0</v>
          </cell>
          <cell r="H423">
            <v>0</v>
          </cell>
          <cell r="J423">
            <v>0</v>
          </cell>
        </row>
        <row r="424">
          <cell r="F424"/>
          <cell r="G424"/>
          <cell r="H424"/>
          <cell r="J424"/>
        </row>
        <row r="425">
          <cell r="F425">
            <v>37082378.43</v>
          </cell>
          <cell r="G425">
            <v>38965797.355220877</v>
          </cell>
          <cell r="H425">
            <v>40171972.887042262</v>
          </cell>
          <cell r="J425">
            <v>40171972.887042262</v>
          </cell>
        </row>
        <row r="426">
          <cell r="F426"/>
          <cell r="G426"/>
          <cell r="H426"/>
          <cell r="J426"/>
        </row>
        <row r="427">
          <cell r="F427"/>
          <cell r="G427"/>
          <cell r="H427"/>
          <cell r="J427"/>
        </row>
        <row r="428">
          <cell r="F428">
            <v>84251344.050000012</v>
          </cell>
          <cell r="G428">
            <v>87816582.060037911</v>
          </cell>
          <cell r="H428">
            <v>94075687.565032363</v>
          </cell>
          <cell r="J428">
            <v>94075687.565032363</v>
          </cell>
        </row>
        <row r="429">
          <cell r="F429"/>
          <cell r="G429"/>
          <cell r="H429"/>
          <cell r="J429"/>
        </row>
        <row r="430">
          <cell r="F430">
            <v>63353115.570000008</v>
          </cell>
          <cell r="G430">
            <v>66918353.580037922</v>
          </cell>
          <cell r="H430">
            <v>73177459.085032374</v>
          </cell>
          <cell r="J430">
            <v>73177459.085032374</v>
          </cell>
        </row>
        <row r="431">
          <cell r="F431">
            <v>790661833.67652988</v>
          </cell>
          <cell r="G431">
            <v>789289686.00146794</v>
          </cell>
          <cell r="H431">
            <v>796895467.78522301</v>
          </cell>
          <cell r="I431"/>
          <cell r="J431">
            <v>796895467.78522301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E7" t="str">
            <v>Energy Efficiency 2012</v>
          </cell>
          <cell r="F7" t="str">
            <v>Energy Efficiency 2013</v>
          </cell>
          <cell r="G7" t="str">
            <v>Energy Efficiency 2014</v>
          </cell>
          <cell r="H7" t="str">
            <v>Energy Efficiency 2014</v>
          </cell>
        </row>
        <row r="8">
          <cell r="E8"/>
          <cell r="F8"/>
          <cell r="G8"/>
          <cell r="H8"/>
        </row>
        <row r="9">
          <cell r="E9"/>
          <cell r="F9"/>
          <cell r="G9"/>
          <cell r="H9"/>
        </row>
        <row r="10">
          <cell r="E10"/>
          <cell r="F10"/>
          <cell r="G10"/>
          <cell r="H10"/>
        </row>
        <row r="11">
          <cell r="E11"/>
          <cell r="F11"/>
          <cell r="G11"/>
          <cell r="H11"/>
        </row>
        <row r="12">
          <cell r="E12">
            <v>-36354847</v>
          </cell>
          <cell r="F12"/>
          <cell r="G12"/>
          <cell r="H12">
            <v>0</v>
          </cell>
        </row>
        <row r="13">
          <cell r="E13">
            <v>-266935.02</v>
          </cell>
          <cell r="F13"/>
          <cell r="G13"/>
          <cell r="H13">
            <v>0</v>
          </cell>
        </row>
        <row r="14">
          <cell r="E14">
            <v>-36621782.020000003</v>
          </cell>
          <cell r="F14"/>
          <cell r="G14"/>
          <cell r="H14">
            <v>0</v>
          </cell>
        </row>
        <row r="17">
          <cell r="E17"/>
          <cell r="F17"/>
          <cell r="G17"/>
          <cell r="H17"/>
        </row>
        <row r="18">
          <cell r="E18">
            <v>-36354847</v>
          </cell>
          <cell r="F18">
            <v>-28499014.576000001</v>
          </cell>
          <cell r="G18">
            <v>-28784004.721760001</v>
          </cell>
          <cell r="H18">
            <v>-28784004.721760001</v>
          </cell>
        </row>
        <row r="19">
          <cell r="E19">
            <v>-266935.02</v>
          </cell>
          <cell r="F19">
            <v>-220258.94930000004</v>
          </cell>
          <cell r="G19">
            <v>-222461.53879299999</v>
          </cell>
          <cell r="H19">
            <v>-222461.53879299999</v>
          </cell>
        </row>
        <row r="20">
          <cell r="E20">
            <v>-36621782.020000003</v>
          </cell>
          <cell r="F20">
            <v>-28719273.5253</v>
          </cell>
          <cell r="G20">
            <v>-29006466.260553002</v>
          </cell>
          <cell r="H20">
            <v>-29006466.260553002</v>
          </cell>
        </row>
        <row r="22">
          <cell r="F22">
            <v>6.0000000000000001E-3</v>
          </cell>
          <cell r="G22">
            <v>0.01</v>
          </cell>
        </row>
        <row r="23">
          <cell r="E23"/>
          <cell r="F23">
            <v>6.0000000000000001E-3</v>
          </cell>
          <cell r="G23">
            <v>0.01</v>
          </cell>
          <cell r="H23"/>
        </row>
        <row r="27">
          <cell r="E27"/>
        </row>
      </sheetData>
      <sheetData sheetId="14">
        <row r="4">
          <cell r="D4" t="str">
            <v>Pipeline Integrity 2013</v>
          </cell>
          <cell r="E4" t="str">
            <v>Pipeline Integrity 2014</v>
          </cell>
          <cell r="F4"/>
          <cell r="G4" t="str">
            <v>Pipeline Integrity 2014</v>
          </cell>
        </row>
        <row r="5">
          <cell r="D5"/>
          <cell r="F5"/>
        </row>
        <row r="6">
          <cell r="D6"/>
          <cell r="F6"/>
        </row>
        <row r="9">
          <cell r="D9">
            <v>5032656.1999999993</v>
          </cell>
          <cell r="E9">
            <v>5032656.1999999993</v>
          </cell>
          <cell r="G9">
            <v>5032656.1999999993</v>
          </cell>
        </row>
        <row r="10">
          <cell r="D10"/>
          <cell r="E10"/>
          <cell r="G10"/>
        </row>
        <row r="11">
          <cell r="D11">
            <v>2700000</v>
          </cell>
          <cell r="E11">
            <v>2700000</v>
          </cell>
          <cell r="G11">
            <v>2700000</v>
          </cell>
        </row>
        <row r="12">
          <cell r="D12">
            <v>7732656.1999999993</v>
          </cell>
          <cell r="E12">
            <v>7732656.1999999993</v>
          </cell>
          <cell r="G12">
            <v>7732656.1999999993</v>
          </cell>
        </row>
        <row r="13">
          <cell r="D13"/>
          <cell r="E13"/>
          <cell r="G13"/>
        </row>
        <row r="14">
          <cell r="D14">
            <v>-3521000</v>
          </cell>
          <cell r="E14">
            <v>-3538604.9999999995</v>
          </cell>
          <cell r="G14">
            <v>-3538604.9999999995</v>
          </cell>
        </row>
        <row r="15">
          <cell r="D15">
            <v>-1609600</v>
          </cell>
          <cell r="E15">
            <v>-1617647.9999999998</v>
          </cell>
          <cell r="G15">
            <v>-1617647.9999999998</v>
          </cell>
        </row>
        <row r="16">
          <cell r="D16">
            <v>-5130600</v>
          </cell>
          <cell r="E16">
            <v>-5156252.9999999991</v>
          </cell>
          <cell r="G16">
            <v>-5156252.9999999991</v>
          </cell>
        </row>
        <row r="17">
          <cell r="D17"/>
          <cell r="E17"/>
          <cell r="G17"/>
        </row>
        <row r="18">
          <cell r="D18">
            <v>2602056.1999999993</v>
          </cell>
          <cell r="E18">
            <v>2576403.2000000002</v>
          </cell>
          <cell r="G18">
            <v>2576403.2000000002</v>
          </cell>
        </row>
        <row r="21">
          <cell r="D21">
            <v>6.0000000000000001E-3</v>
          </cell>
          <cell r="E21">
            <v>5.0000000000000001E-3</v>
          </cell>
          <cell r="F21"/>
        </row>
      </sheetData>
      <sheetData sheetId="15"/>
      <sheetData sheetId="16"/>
      <sheetData sheetId="17"/>
      <sheetData sheetId="18"/>
      <sheetData sheetId="19"/>
      <sheetData sheetId="20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1">
          <cell r="C11"/>
          <cell r="D11"/>
          <cell r="E11"/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4.7084604600177583E-2</v>
          </cell>
          <cell r="D13">
            <v>4.7084604600177583E-2</v>
          </cell>
          <cell r="E13">
            <v>4.7084604600177583E-2</v>
          </cell>
        </row>
        <row r="14">
          <cell r="C14">
            <v>0.47933429200017746</v>
          </cell>
          <cell r="D14">
            <v>0.47933429200017746</v>
          </cell>
          <cell r="E14">
            <v>0.47933429200017746</v>
          </cell>
        </row>
        <row r="15">
          <cell r="C15">
            <v>5.2455893909448444E-2</v>
          </cell>
          <cell r="D15">
            <v>5.2455893909448444E-2</v>
          </cell>
          <cell r="E15">
            <v>5.2455893909448444E-2</v>
          </cell>
        </row>
        <row r="16">
          <cell r="C16">
            <v>-1.1717103480690274</v>
          </cell>
          <cell r="D16">
            <v>-1.1717103480690274</v>
          </cell>
          <cell r="E16">
            <v>-1.1717103480690274</v>
          </cell>
        </row>
        <row r="17">
          <cell r="C17">
            <v>897632448.75</v>
          </cell>
          <cell r="D17">
            <v>866232717.79031861</v>
          </cell>
          <cell r="E17">
            <v>31272767.769681398</v>
          </cell>
        </row>
        <row r="18">
          <cell r="C18">
            <v>587525031.7138437</v>
          </cell>
          <cell r="D18">
            <v>567433471.95031857</v>
          </cell>
          <cell r="E18">
            <v>20091559.763525199</v>
          </cell>
        </row>
        <row r="19">
          <cell r="C19">
            <v>134049251.85316703</v>
          </cell>
          <cell r="D19">
            <v>128500481.05083838</v>
          </cell>
          <cell r="E19">
            <v>5548770.8023286294</v>
          </cell>
        </row>
        <row r="20">
          <cell r="C20">
            <v>53880948.677990101</v>
          </cell>
          <cell r="D20">
            <v>51768041.279172719</v>
          </cell>
          <cell r="E20">
            <v>51768041.279172719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19273744.407042265</v>
          </cell>
          <cell r="D22">
            <v>18343241.176039793</v>
          </cell>
          <cell r="E22">
            <v>18343241.176039793</v>
          </cell>
        </row>
        <row r="23">
          <cell r="C23">
            <v>1025435714.3783473</v>
          </cell>
          <cell r="D23">
            <v>989822591.94176519</v>
          </cell>
          <cell r="E23">
            <v>989822591.94176519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  <cell r="D26"/>
          <cell r="E26"/>
        </row>
        <row r="27">
          <cell r="C27" t="str">
            <v>IT is a function of CWC</v>
          </cell>
          <cell r="D27"/>
          <cell r="E27"/>
        </row>
        <row r="28">
          <cell r="C28"/>
          <cell r="D28"/>
          <cell r="E28"/>
        </row>
        <row r="29">
          <cell r="C29">
            <v>-2378244.6595170689</v>
          </cell>
          <cell r="D29">
            <v>-2292947.889882552</v>
          </cell>
          <cell r="E29">
            <v>-141194.53741099508</v>
          </cell>
        </row>
        <row r="30">
          <cell r="C30">
            <v>29352260.883659102</v>
          </cell>
          <cell r="D30">
            <v>28659355.539987259</v>
          </cell>
          <cell r="E30">
            <v>-34013470.916336849</v>
          </cell>
        </row>
        <row r="31">
          <cell r="C31"/>
          <cell r="D31"/>
          <cell r="E31"/>
        </row>
        <row r="32">
          <cell r="C32">
            <v>-2472546.2289483729</v>
          </cell>
          <cell r="D32">
            <v>-2385022.4297831948</v>
          </cell>
          <cell r="E32">
            <v>-32006.655353279933</v>
          </cell>
        </row>
        <row r="33">
          <cell r="C33">
            <v>3634092.4050982972</v>
          </cell>
          <cell r="D33">
            <v>3548269.5375456815</v>
          </cell>
          <cell r="E33">
            <v>-4207765.1019770792</v>
          </cell>
        </row>
        <row r="34">
          <cell r="C34">
            <v>25741830.491844799</v>
          </cell>
          <cell r="D34">
            <v>25133910.421963222</v>
          </cell>
          <cell r="E34">
            <v>-29805399.513957664</v>
          </cell>
        </row>
        <row r="35">
          <cell r="C35">
            <v>29375922.896943096</v>
          </cell>
          <cell r="D35">
            <v>28682179.959508903</v>
          </cell>
          <cell r="E35">
            <v>-34013164.615934744</v>
          </cell>
        </row>
        <row r="36">
          <cell r="C36"/>
          <cell r="D36"/>
          <cell r="E36"/>
        </row>
        <row r="37">
          <cell r="C37"/>
          <cell r="D37"/>
          <cell r="E37"/>
        </row>
        <row r="38">
          <cell r="C38">
            <v>24876734.693945248</v>
          </cell>
          <cell r="D38"/>
          <cell r="E38"/>
        </row>
        <row r="39">
          <cell r="C39">
            <v>4499188.2029978484</v>
          </cell>
          <cell r="D39"/>
          <cell r="E39"/>
        </row>
        <row r="40">
          <cell r="C40"/>
          <cell r="D40"/>
          <cell r="E40"/>
        </row>
        <row r="41">
          <cell r="C41">
            <v>1022963168.1493989</v>
          </cell>
          <cell r="D41">
            <v>987437569.51198196</v>
          </cell>
          <cell r="E41">
            <v>35665401.21639844</v>
          </cell>
        </row>
        <row r="42">
          <cell r="C42">
            <v>7.1877024990087746E-2</v>
          </cell>
          <cell r="D42">
            <v>7.2415010915353448E-2</v>
          </cell>
          <cell r="E42">
            <v>1.02694325264328</v>
          </cell>
          <cell r="F42">
            <v>7.2415010915353448E-2</v>
          </cell>
        </row>
        <row r="43">
          <cell r="C43">
            <v>73527549.201013684</v>
          </cell>
          <cell r="D43">
            <v>71505302.374440253</v>
          </cell>
          <cell r="E43">
            <v>36626343.131995812</v>
          </cell>
        </row>
        <row r="44">
          <cell r="C44"/>
          <cell r="D44"/>
          <cell r="E44"/>
        </row>
        <row r="45">
          <cell r="C45">
            <v>1022963168.1493989</v>
          </cell>
          <cell r="D45">
            <v>987437569.51198196</v>
          </cell>
          <cell r="E45">
            <v>35665401.21639844</v>
          </cell>
        </row>
        <row r="46">
          <cell r="C46">
            <v>2.5143908768321892E-2</v>
          </cell>
          <cell r="D46">
            <v>2.5143908768321892E-2</v>
          </cell>
          <cell r="E46">
            <v>2.5143908768321892E-2</v>
          </cell>
        </row>
        <row r="47">
          <cell r="C47">
            <v>25721292.573302012</v>
          </cell>
          <cell r="D47">
            <v>24828040.16222278</v>
          </cell>
          <cell r="E47">
            <v>896767.59437071905</v>
          </cell>
        </row>
        <row r="48">
          <cell r="C48"/>
          <cell r="D48"/>
          <cell r="E48"/>
        </row>
        <row r="49">
          <cell r="C49">
            <v>47806256.627711669</v>
          </cell>
          <cell r="D49">
            <v>46677262.212217472</v>
          </cell>
          <cell r="E49">
            <v>35729575.537625089</v>
          </cell>
        </row>
        <row r="50">
          <cell r="C50">
            <v>0.61447862621217664</v>
          </cell>
          <cell r="D50">
            <v>0.61447862621217664</v>
          </cell>
          <cell r="E50">
            <v>0.61447862621217664</v>
          </cell>
        </row>
        <row r="51">
          <cell r="C51">
            <v>29375922.896943029</v>
          </cell>
          <cell r="D51">
            <v>28682179.959508937</v>
          </cell>
          <cell r="E51">
            <v>21955060.491504058</v>
          </cell>
        </row>
        <row r="52">
          <cell r="C52"/>
          <cell r="D52"/>
          <cell r="E52"/>
        </row>
        <row r="53">
          <cell r="C53">
            <v>897632448.75</v>
          </cell>
          <cell r="D53">
            <v>866232717.79031861</v>
          </cell>
          <cell r="E53">
            <v>31272767.769681398</v>
          </cell>
        </row>
        <row r="54">
          <cell r="C54">
            <v>587525031.7138437</v>
          </cell>
          <cell r="D54">
            <v>567433471.95031857</v>
          </cell>
          <cell r="E54">
            <v>20091559.763525199</v>
          </cell>
        </row>
        <row r="55">
          <cell r="C55">
            <v>134049251.85316703</v>
          </cell>
          <cell r="D55">
            <v>128500481.05083838</v>
          </cell>
          <cell r="E55">
            <v>5548770.8023286294</v>
          </cell>
        </row>
        <row r="56">
          <cell r="C56">
            <v>53880948.677990101</v>
          </cell>
          <cell r="D56">
            <v>51768041.279172719</v>
          </cell>
          <cell r="E56">
            <v>51768041.279172719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19273744.407042265</v>
          </cell>
          <cell r="D58">
            <v>18343241.176039793</v>
          </cell>
          <cell r="E58">
            <v>18343241.176039793</v>
          </cell>
        </row>
        <row r="59">
          <cell r="C59">
            <v>102903472.0979569</v>
          </cell>
          <cell r="D59">
            <v>100187482.33394909</v>
          </cell>
          <cell r="E59">
            <v>-64478845.251384944</v>
          </cell>
        </row>
        <row r="60">
          <cell r="C60"/>
          <cell r="D60"/>
          <cell r="E60"/>
        </row>
        <row r="61">
          <cell r="C61">
            <v>1022963168.1493989</v>
          </cell>
          <cell r="D61">
            <v>987437569.51198196</v>
          </cell>
          <cell r="E61">
            <v>35665401.21639844</v>
          </cell>
        </row>
        <row r="62">
          <cell r="C62">
            <v>2.5143908768321892E-2</v>
          </cell>
          <cell r="D62">
            <v>2.5143908768321892E-2</v>
          </cell>
          <cell r="E62">
            <v>2.5143908768321892E-2</v>
          </cell>
        </row>
        <row r="63">
          <cell r="C63">
            <v>25721292.573302012</v>
          </cell>
          <cell r="D63">
            <v>24828040.16222278</v>
          </cell>
          <cell r="E63">
            <v>896767.59437071905</v>
          </cell>
        </row>
        <row r="64">
          <cell r="C64"/>
          <cell r="D64"/>
          <cell r="E64"/>
        </row>
        <row r="65">
          <cell r="C65">
            <v>77182179.52465488</v>
          </cell>
          <cell r="D65">
            <v>75359442.171726316</v>
          </cell>
          <cell r="E65">
            <v>-65375612.845755666</v>
          </cell>
        </row>
        <row r="66">
          <cell r="C66">
            <v>4.7084604600177583E-2</v>
          </cell>
          <cell r="D66">
            <v>4.7084604600177583E-2</v>
          </cell>
          <cell r="E66">
            <v>4.7084604600177583E-2</v>
          </cell>
        </row>
        <row r="67">
          <cell r="C67">
            <v>3634092.4050982972</v>
          </cell>
          <cell r="D67">
            <v>3548269.5375456815</v>
          </cell>
          <cell r="E67">
            <v>-3078184.881336696</v>
          </cell>
        </row>
        <row r="68">
          <cell r="C68"/>
          <cell r="D68"/>
          <cell r="E68"/>
        </row>
        <row r="69">
          <cell r="C69">
            <v>73548087.119556576</v>
          </cell>
          <cell r="D69">
            <v>71811172.634180635</v>
          </cell>
          <cell r="E69">
            <v>-62297427.96441897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25741830.491844799</v>
          </cell>
          <cell r="D71">
            <v>25133910.421963222</v>
          </cell>
          <cell r="E71">
            <v>-21804099.787546638</v>
          </cell>
        </row>
        <row r="72">
          <cell r="C72"/>
          <cell r="D72"/>
          <cell r="E72"/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29375922.896943096</v>
          </cell>
          <cell r="D75">
            <v>28682179.959508903</v>
          </cell>
          <cell r="E75">
            <v>-24882284.668883335</v>
          </cell>
        </row>
      </sheetData>
      <sheetData sheetId="22"/>
      <sheetData sheetId="23">
        <row r="22">
          <cell r="H22">
            <v>4589096.4571904046</v>
          </cell>
        </row>
        <row r="23">
          <cell r="H23">
            <v>381821.89437000011</v>
          </cell>
        </row>
      </sheetData>
      <sheetData sheetId="24">
        <row r="6">
          <cell r="D6" t="str">
            <v>QGC Reserve Accrual Dec 2012</v>
          </cell>
          <cell r="E6" t="str">
            <v>QGC Reserve Accrual Dec 2013</v>
          </cell>
          <cell r="F6" t="str">
            <v>QGC Reserve Accrual Dec 2014</v>
          </cell>
          <cell r="G6"/>
        </row>
        <row r="9">
          <cell r="D9"/>
          <cell r="E9"/>
          <cell r="F9"/>
          <cell r="G9"/>
        </row>
        <row r="10">
          <cell r="D10"/>
          <cell r="E10"/>
          <cell r="F10"/>
        </row>
        <row r="11">
          <cell r="D11">
            <v>1130000</v>
          </cell>
          <cell r="E11"/>
          <cell r="F11"/>
        </row>
        <row r="12">
          <cell r="D12">
            <v>0</v>
          </cell>
          <cell r="E12">
            <v>0</v>
          </cell>
          <cell r="F12"/>
        </row>
        <row r="13">
          <cell r="D13">
            <v>500000</v>
          </cell>
          <cell r="E13">
            <v>500000</v>
          </cell>
          <cell r="F13">
            <v>500000</v>
          </cell>
        </row>
        <row r="14">
          <cell r="D14">
            <v>879184.78</v>
          </cell>
          <cell r="E14">
            <v>879184.78</v>
          </cell>
          <cell r="F14">
            <v>879184.78</v>
          </cell>
        </row>
        <row r="15">
          <cell r="D15">
            <v>225475</v>
          </cell>
          <cell r="E15">
            <v>225475</v>
          </cell>
          <cell r="F15">
            <v>225475</v>
          </cell>
        </row>
        <row r="16">
          <cell r="D16"/>
          <cell r="E16">
            <v>337091.85</v>
          </cell>
          <cell r="F16">
            <v>337091.85</v>
          </cell>
        </row>
        <row r="17">
          <cell r="D17"/>
          <cell r="E17"/>
          <cell r="F17">
            <v>0</v>
          </cell>
        </row>
        <row r="18">
          <cell r="D18">
            <v>2734659.7800000003</v>
          </cell>
          <cell r="E18">
            <v>1941751.63</v>
          </cell>
          <cell r="F18">
            <v>1941751.63</v>
          </cell>
        </row>
        <row r="19">
          <cell r="D19">
            <v>546931.95600000001</v>
          </cell>
          <cell r="E19">
            <v>388350.326</v>
          </cell>
          <cell r="F19">
            <v>388350.326</v>
          </cell>
        </row>
        <row r="20">
          <cell r="D20"/>
          <cell r="E20"/>
          <cell r="F20"/>
        </row>
        <row r="21">
          <cell r="D21"/>
          <cell r="E21"/>
          <cell r="F21"/>
        </row>
        <row r="22">
          <cell r="D22">
            <v>-54000</v>
          </cell>
          <cell r="E22">
            <v>-54000</v>
          </cell>
          <cell r="F22">
            <v>-54000</v>
          </cell>
        </row>
        <row r="24">
          <cell r="D24">
            <v>600931.95600000001</v>
          </cell>
          <cell r="E24">
            <v>442350.326</v>
          </cell>
          <cell r="F24">
            <v>442350.326</v>
          </cell>
        </row>
        <row r="25">
          <cell r="D25"/>
          <cell r="E25"/>
          <cell r="F25"/>
        </row>
        <row r="26">
          <cell r="D26"/>
          <cell r="E26"/>
          <cell r="F26"/>
        </row>
        <row r="27">
          <cell r="D27">
            <v>579581.07079055044</v>
          </cell>
          <cell r="E27">
            <v>426633.78615137096</v>
          </cell>
          <cell r="F27">
            <v>426633.78615137096</v>
          </cell>
        </row>
        <row r="28">
          <cell r="D28">
            <v>21350.885209449534</v>
          </cell>
          <cell r="E28">
            <v>15716.539848629016</v>
          </cell>
          <cell r="F28">
            <v>15716.539848629016</v>
          </cell>
          <cell r="G28"/>
        </row>
        <row r="32">
          <cell r="D32"/>
          <cell r="E32"/>
          <cell r="F32"/>
          <cell r="G32"/>
        </row>
        <row r="33">
          <cell r="D33"/>
          <cell r="E33"/>
          <cell r="F33"/>
          <cell r="G33"/>
        </row>
        <row r="34">
          <cell r="D34"/>
          <cell r="E34"/>
          <cell r="F34"/>
          <cell r="G34"/>
        </row>
      </sheetData>
      <sheetData sheetId="25">
        <row r="6">
          <cell r="G6"/>
          <cell r="H6" t="str">
            <v>QGC Don &amp; Membership DEC 2012</v>
          </cell>
          <cell r="I6" t="str">
            <v>QGC Don &amp; Membership  2012</v>
          </cell>
          <cell r="J6" t="str">
            <v>QGC Don &amp; Membership DEC 2013</v>
          </cell>
          <cell r="K6" t="str">
            <v>QGC Don &amp; Memberships DEC 2014</v>
          </cell>
          <cell r="L6"/>
        </row>
        <row r="7">
          <cell r="G7"/>
          <cell r="H7"/>
          <cell r="I7"/>
          <cell r="J7"/>
          <cell r="K7"/>
          <cell r="L7"/>
        </row>
        <row r="8">
          <cell r="G8"/>
          <cell r="H8"/>
          <cell r="I8"/>
          <cell r="J8"/>
          <cell r="K8"/>
          <cell r="L8"/>
        </row>
        <row r="9">
          <cell r="G9"/>
          <cell r="H9"/>
          <cell r="I9"/>
          <cell r="J9">
            <v>1.2E-2</v>
          </cell>
          <cell r="K9">
            <v>0.02</v>
          </cell>
          <cell r="L9"/>
        </row>
        <row r="10">
          <cell r="G10"/>
          <cell r="H10"/>
          <cell r="I10"/>
          <cell r="J10"/>
          <cell r="K10"/>
          <cell r="L10"/>
        </row>
        <row r="11">
          <cell r="G11"/>
          <cell r="H11">
            <v>-212479.13552390013</v>
          </cell>
          <cell r="I11">
            <v>-214360.59590190012</v>
          </cell>
          <cell r="J11">
            <v>-216932.92305272291</v>
          </cell>
          <cell r="K11">
            <v>-221271.58151377738</v>
          </cell>
          <cell r="L11"/>
        </row>
        <row r="12">
          <cell r="G12"/>
          <cell r="H12">
            <v>-21000</v>
          </cell>
          <cell r="I12">
            <v>-21000</v>
          </cell>
          <cell r="J12">
            <v>-21252</v>
          </cell>
          <cell r="K12">
            <v>-21677.040000000001</v>
          </cell>
          <cell r="L12"/>
        </row>
        <row r="13">
          <cell r="G13"/>
          <cell r="H13">
            <v>-233479.13552390013</v>
          </cell>
          <cell r="I13">
            <v>-233479.13552390013</v>
          </cell>
          <cell r="J13">
            <v>-238184.92305272291</v>
          </cell>
          <cell r="K13">
            <v>-242948.62151377738</v>
          </cell>
          <cell r="L13"/>
        </row>
        <row r="14">
          <cell r="G14"/>
          <cell r="H14"/>
          <cell r="I14"/>
          <cell r="J14"/>
          <cell r="K14"/>
          <cell r="L14"/>
        </row>
        <row r="15">
          <cell r="G15"/>
          <cell r="H15">
            <v>-225183.71010742869</v>
          </cell>
          <cell r="I15">
            <v>-225183.71010742869</v>
          </cell>
          <cell r="J15">
            <v>-229722.30278441377</v>
          </cell>
          <cell r="K15">
            <v>-234316.74884010205</v>
          </cell>
          <cell r="L15"/>
        </row>
        <row r="16">
          <cell r="G16"/>
          <cell r="H16">
            <v>-8295.4254164714494</v>
          </cell>
          <cell r="I16">
            <v>-8295.4254164714494</v>
          </cell>
          <cell r="J16">
            <v>-8462.6202683091396</v>
          </cell>
          <cell r="K16">
            <v>-8631.8726736753233</v>
          </cell>
          <cell r="L16"/>
        </row>
        <row r="17">
          <cell r="G17"/>
          <cell r="H17">
            <v>-233479.13552390013</v>
          </cell>
          <cell r="I17">
            <v>-233479.13552390013</v>
          </cell>
          <cell r="J17">
            <v>-238184.92305272291</v>
          </cell>
          <cell r="K17">
            <v>-242948.62151377738</v>
          </cell>
          <cell r="L17"/>
        </row>
        <row r="18">
          <cell r="G18"/>
          <cell r="H18"/>
          <cell r="I18"/>
          <cell r="J18"/>
          <cell r="K18"/>
          <cell r="L18"/>
        </row>
        <row r="20">
          <cell r="H20"/>
          <cell r="I20"/>
          <cell r="J20"/>
          <cell r="K20"/>
        </row>
        <row r="23">
          <cell r="J23"/>
          <cell r="K23"/>
        </row>
        <row r="25">
          <cell r="H25"/>
          <cell r="I25"/>
          <cell r="J25"/>
          <cell r="K25"/>
        </row>
      </sheetData>
      <sheetData sheetId="26">
        <row r="10">
          <cell r="C10" t="str">
            <v>QGC Advertising DEC 2012</v>
          </cell>
          <cell r="D10" t="str">
            <v>QGC Advertising DEC 2013</v>
          </cell>
          <cell r="E10" t="str">
            <v>QGC Advertising DEC 2014</v>
          </cell>
          <cell r="F10"/>
        </row>
        <row r="11">
          <cell r="C11"/>
          <cell r="D11"/>
          <cell r="E11"/>
          <cell r="F11"/>
        </row>
        <row r="13">
          <cell r="C13"/>
          <cell r="D13"/>
          <cell r="E13"/>
          <cell r="F13"/>
        </row>
        <row r="14">
          <cell r="C14"/>
          <cell r="D14"/>
          <cell r="E14"/>
        </row>
        <row r="15">
          <cell r="C15">
            <v>1850</v>
          </cell>
          <cell r="D15">
            <v>0</v>
          </cell>
          <cell r="E15">
            <v>0</v>
          </cell>
        </row>
        <row r="16">
          <cell r="C16">
            <v>11670</v>
          </cell>
          <cell r="D16">
            <v>26711.71</v>
          </cell>
          <cell r="E16">
            <v>27326.079329999997</v>
          </cell>
        </row>
        <row r="17">
          <cell r="C17">
            <v>0</v>
          </cell>
          <cell r="D17">
            <v>0</v>
          </cell>
          <cell r="E17">
            <v>0</v>
          </cell>
          <cell r="F17"/>
        </row>
        <row r="18">
          <cell r="C18">
            <v>3128.46</v>
          </cell>
          <cell r="D18">
            <v>1790.93</v>
          </cell>
          <cell r="E18">
            <v>1832.1213899999998</v>
          </cell>
          <cell r="F18"/>
        </row>
        <row r="19">
          <cell r="C19">
            <v>0</v>
          </cell>
          <cell r="D19">
            <v>0</v>
          </cell>
          <cell r="E19">
            <v>0</v>
          </cell>
          <cell r="F19"/>
        </row>
        <row r="20">
          <cell r="C20"/>
          <cell r="D20"/>
          <cell r="E20"/>
          <cell r="F20"/>
        </row>
        <row r="21">
          <cell r="C21"/>
          <cell r="D21"/>
          <cell r="E21"/>
          <cell r="F21"/>
        </row>
        <row r="22">
          <cell r="C22"/>
          <cell r="D22"/>
          <cell r="E22"/>
          <cell r="F22"/>
        </row>
        <row r="23">
          <cell r="C23">
            <v>16648.46</v>
          </cell>
          <cell r="D23">
            <v>28502.639999999999</v>
          </cell>
          <cell r="E23">
            <v>29158.200719999997</v>
          </cell>
          <cell r="F23"/>
        </row>
        <row r="24">
          <cell r="C24"/>
          <cell r="D24"/>
          <cell r="E24"/>
          <cell r="F24"/>
        </row>
        <row r="25">
          <cell r="C25"/>
          <cell r="D25"/>
          <cell r="E25"/>
          <cell r="F25"/>
        </row>
        <row r="26">
          <cell r="C26">
            <v>-16648.46</v>
          </cell>
          <cell r="D26">
            <v>-28502.639999999999</v>
          </cell>
          <cell r="E26">
            <v>-29158.200719999997</v>
          </cell>
          <cell r="F26"/>
        </row>
        <row r="27">
          <cell r="C27"/>
          <cell r="D27"/>
          <cell r="E27"/>
          <cell r="F27"/>
        </row>
        <row r="28">
          <cell r="C28">
            <v>-16056.946510286178</v>
          </cell>
          <cell r="D28">
            <v>-27489.951976455675</v>
          </cell>
          <cell r="E28">
            <v>-28122.220871914153</v>
          </cell>
          <cell r="F28"/>
        </row>
        <row r="29">
          <cell r="C29">
            <v>-591.51348971382072</v>
          </cell>
          <cell r="D29">
            <v>-1012.6880235443239</v>
          </cell>
          <cell r="E29">
            <v>-1035.9798480858433</v>
          </cell>
          <cell r="F29"/>
        </row>
        <row r="30">
          <cell r="C30">
            <v>-16648.46</v>
          </cell>
          <cell r="D30">
            <v>-28502.639999999999</v>
          </cell>
          <cell r="E30">
            <v>-29158.200719999997</v>
          </cell>
          <cell r="F30"/>
        </row>
        <row r="31">
          <cell r="C31"/>
          <cell r="D31"/>
          <cell r="E31"/>
          <cell r="F31"/>
        </row>
        <row r="32">
          <cell r="C32"/>
          <cell r="D32">
            <v>1.2999999999999999E-2</v>
          </cell>
          <cell r="E32">
            <v>2.3E-2</v>
          </cell>
          <cell r="F32"/>
        </row>
        <row r="33">
          <cell r="C33"/>
          <cell r="D33"/>
          <cell r="E33"/>
          <cell r="F33"/>
        </row>
        <row r="34">
          <cell r="C34"/>
          <cell r="D34"/>
          <cell r="E34"/>
          <cell r="F34"/>
        </row>
      </sheetData>
      <sheetData sheetId="27">
        <row r="3">
          <cell r="D3" t="str">
            <v>QGC Incentives 2012</v>
          </cell>
          <cell r="E3" t="str">
            <v>QGC Incentives 2013</v>
          </cell>
          <cell r="F3" t="str">
            <v>QGC Incentives 2014</v>
          </cell>
          <cell r="G3"/>
          <cell r="H3"/>
        </row>
        <row r="4">
          <cell r="D4"/>
          <cell r="E4"/>
          <cell r="F4"/>
          <cell r="G4"/>
          <cell r="H4"/>
        </row>
        <row r="11">
          <cell r="D11"/>
          <cell r="E11"/>
          <cell r="F11"/>
          <cell r="G11"/>
          <cell r="H11"/>
        </row>
        <row r="12">
          <cell r="E12">
            <v>1.0475047476538558E-2</v>
          </cell>
          <cell r="F12">
            <v>3.7786500000000035E-2</v>
          </cell>
          <cell r="G12"/>
          <cell r="H12"/>
          <cell r="AG12"/>
          <cell r="AH12" t="str">
            <v>Actual 2010</v>
          </cell>
          <cell r="AI12" t="str">
            <v>Actual 2011</v>
          </cell>
          <cell r="AJ12" t="str">
            <v>Actual 2012</v>
          </cell>
          <cell r="AK12" t="str">
            <v>3-YR Average</v>
          </cell>
        </row>
        <row r="13">
          <cell r="D13">
            <v>-2358014.4722799845</v>
          </cell>
          <cell r="E13">
            <v>-2382714.7858274821</v>
          </cell>
          <cell r="F13">
            <v>-2407673.8363320753</v>
          </cell>
          <cell r="G13"/>
          <cell r="H13"/>
        </row>
        <row r="14">
          <cell r="D14"/>
          <cell r="E14"/>
          <cell r="F14"/>
          <cell r="G14"/>
          <cell r="H14"/>
          <cell r="AG14"/>
          <cell r="AH14">
            <v>2567604.7359999996</v>
          </cell>
          <cell r="AI14">
            <v>2653809.8799872003</v>
          </cell>
          <cell r="AJ14">
            <v>2179610.9638399999</v>
          </cell>
          <cell r="AK14">
            <v>2467008.5266090669</v>
          </cell>
        </row>
        <row r="15">
          <cell r="D15">
            <v>-2003232.7800032031</v>
          </cell>
          <cell r="E15">
            <v>-2024216.7384802948</v>
          </cell>
          <cell r="F15">
            <v>-2100704.8042688803</v>
          </cell>
          <cell r="G15"/>
          <cell r="H15"/>
          <cell r="AG15"/>
          <cell r="AH15">
            <v>163889.66399999999</v>
          </cell>
          <cell r="AI15">
            <v>565895.4000128</v>
          </cell>
          <cell r="AJ15">
            <v>781816.97616000008</v>
          </cell>
          <cell r="AK15">
            <v>503867.34672426665</v>
          </cell>
        </row>
        <row r="16">
          <cell r="D16"/>
          <cell r="E16"/>
          <cell r="F16"/>
          <cell r="G16"/>
          <cell r="H16"/>
          <cell r="AG16"/>
          <cell r="AH16">
            <v>2731494.4</v>
          </cell>
          <cell r="AI16">
            <v>3219705.2800000003</v>
          </cell>
          <cell r="AJ16">
            <v>2961427.94</v>
          </cell>
          <cell r="AK16">
            <v>2970875.8733333331</v>
          </cell>
        </row>
        <row r="17">
          <cell r="D17">
            <v>-4361247.2522831876</v>
          </cell>
          <cell r="E17">
            <v>-4406931.5243077772</v>
          </cell>
          <cell r="F17">
            <v>-4508378.6406009551</v>
          </cell>
          <cell r="G17"/>
          <cell r="H17"/>
          <cell r="AG17"/>
          <cell r="AH17"/>
          <cell r="AI17"/>
          <cell r="AJ17"/>
          <cell r="AK17"/>
        </row>
        <row r="18">
          <cell r="D18"/>
          <cell r="E18"/>
          <cell r="F18"/>
          <cell r="G18"/>
          <cell r="H18"/>
          <cell r="AG18"/>
          <cell r="AH18">
            <v>0.94</v>
          </cell>
          <cell r="AI18">
            <v>0.82423999999999997</v>
          </cell>
          <cell r="AJ18">
            <v>0.73599999999999999</v>
          </cell>
          <cell r="AK18">
            <v>0.8303977115816269</v>
          </cell>
        </row>
        <row r="19">
          <cell r="D19">
            <v>-4206293.7862146841</v>
          </cell>
          <cell r="E19">
            <v>-4250354.9133255519</v>
          </cell>
          <cell r="F19">
            <v>-4348197.6519297436</v>
          </cell>
          <cell r="G19"/>
          <cell r="H19"/>
          <cell r="AG19"/>
          <cell r="AH19">
            <v>0.06</v>
          </cell>
          <cell r="AI19">
            <v>0.17576</v>
          </cell>
          <cell r="AJ19">
            <v>0.26400000000000001</v>
          </cell>
          <cell r="AK19">
            <v>0.1696022884183733</v>
          </cell>
        </row>
        <row r="20">
          <cell r="D20">
            <v>-154953.46606850365</v>
          </cell>
          <cell r="E20">
            <v>-156576.61098222542</v>
          </cell>
          <cell r="F20">
            <v>-160180.98867121176</v>
          </cell>
          <cell r="G20"/>
          <cell r="H20"/>
          <cell r="AG20"/>
          <cell r="AH20">
            <v>1</v>
          </cell>
          <cell r="AI20">
            <v>1</v>
          </cell>
          <cell r="AJ20">
            <v>1</v>
          </cell>
          <cell r="AK20">
            <v>1.0000000000000002</v>
          </cell>
        </row>
        <row r="21">
          <cell r="D21">
            <v>-4361247.2522831876</v>
          </cell>
          <cell r="E21">
            <v>-4406931.5243077772</v>
          </cell>
          <cell r="F21">
            <v>-4508378.6406009551</v>
          </cell>
          <cell r="G21"/>
          <cell r="H21"/>
          <cell r="AG21"/>
          <cell r="AH21"/>
          <cell r="AI21"/>
          <cell r="AJ21"/>
          <cell r="AK21"/>
        </row>
        <row r="22">
          <cell r="AG22"/>
          <cell r="AH22">
            <v>651780.24512783065</v>
          </cell>
          <cell r="AI22">
            <v>1608187.286551724</v>
          </cell>
          <cell r="AJ22">
            <v>1104123.5204848482</v>
          </cell>
          <cell r="AK22">
            <v>1121363.684054801</v>
          </cell>
        </row>
        <row r="23">
          <cell r="AG23"/>
          <cell r="AH23">
            <v>131614.97487216949</v>
          </cell>
          <cell r="AI23">
            <v>285718.5534482759</v>
          </cell>
          <cell r="AJ23">
            <v>365073.09951515141</v>
          </cell>
          <cell r="AK23">
            <v>260802.20927853227</v>
          </cell>
        </row>
        <row r="24">
          <cell r="AG24"/>
          <cell r="AH24">
            <v>783395.22000000009</v>
          </cell>
          <cell r="AI24">
            <v>1893905.8399999999</v>
          </cell>
          <cell r="AJ24">
            <v>1469196.6199999994</v>
          </cell>
          <cell r="AK24">
            <v>1382165.8933333333</v>
          </cell>
        </row>
        <row r="25">
          <cell r="D25"/>
          <cell r="E25"/>
          <cell r="F25"/>
          <cell r="G25"/>
          <cell r="H25"/>
          <cell r="AG25"/>
          <cell r="AH25"/>
          <cell r="AI25"/>
          <cell r="AJ25"/>
          <cell r="AK25"/>
        </row>
        <row r="26">
          <cell r="AG26"/>
          <cell r="AH26">
            <v>0.83199415631848073</v>
          </cell>
          <cell r="AI26">
            <v>0.84913793103448276</v>
          </cell>
          <cell r="AJ26">
            <v>0.75151515151515158</v>
          </cell>
          <cell r="AK26">
            <v>0.8113090400099785</v>
          </cell>
        </row>
        <row r="27">
          <cell r="AG27"/>
          <cell r="AH27">
            <v>0.16800584368151936</v>
          </cell>
          <cell r="AI27">
            <v>0.15086206896551727</v>
          </cell>
          <cell r="AJ27">
            <v>0.2484848484848485</v>
          </cell>
          <cell r="AK27">
            <v>0.18869095999002147</v>
          </cell>
        </row>
        <row r="28">
          <cell r="AG28"/>
          <cell r="AH28">
            <v>1</v>
          </cell>
          <cell r="AI28">
            <v>1</v>
          </cell>
          <cell r="AJ28">
            <v>1</v>
          </cell>
          <cell r="AK28">
            <v>1</v>
          </cell>
        </row>
        <row r="29">
          <cell r="AG29"/>
          <cell r="AH29"/>
          <cell r="AI29"/>
          <cell r="AJ29"/>
          <cell r="AK29"/>
        </row>
        <row r="30">
          <cell r="AG30"/>
          <cell r="AH30">
            <v>721779.53899999987</v>
          </cell>
          <cell r="AI30">
            <v>491710.49999999994</v>
          </cell>
          <cell r="AJ30">
            <v>316860.84903000004</v>
          </cell>
          <cell r="AK30">
            <v>510116.96267666668</v>
          </cell>
        </row>
        <row r="31">
          <cell r="AG31"/>
          <cell r="AH31">
            <v>632403.46100000001</v>
          </cell>
          <cell r="AI31">
            <v>600979.5</v>
          </cell>
          <cell r="AJ31">
            <v>617831.92097000009</v>
          </cell>
          <cell r="AK31">
            <v>617071.62732333341</v>
          </cell>
        </row>
        <row r="32">
          <cell r="AG32"/>
          <cell r="AH32">
            <v>1354183</v>
          </cell>
          <cell r="AI32">
            <v>1092690</v>
          </cell>
          <cell r="AJ32">
            <v>934692.77000000014</v>
          </cell>
          <cell r="AK32">
            <v>1127188.5900000001</v>
          </cell>
        </row>
        <row r="33">
          <cell r="D33"/>
          <cell r="E33"/>
          <cell r="F33"/>
          <cell r="G33"/>
          <cell r="H33"/>
          <cell r="AG33"/>
          <cell r="AH33"/>
          <cell r="AI33"/>
          <cell r="AJ33"/>
          <cell r="AK33"/>
        </row>
        <row r="34">
          <cell r="AG34"/>
          <cell r="AH34">
            <v>0.53299999999999992</v>
          </cell>
          <cell r="AI34">
            <v>0.44999999999999996</v>
          </cell>
          <cell r="AJ34">
            <v>0.33899999999999997</v>
          </cell>
          <cell r="AK34">
            <v>0.45255688994923787</v>
          </cell>
        </row>
        <row r="35">
          <cell r="AG35"/>
          <cell r="AH35">
            <v>0.46700000000000003</v>
          </cell>
          <cell r="AI35">
            <v>0.55000000000000004</v>
          </cell>
          <cell r="AJ35">
            <v>0.66100000000000003</v>
          </cell>
          <cell r="AK35">
            <v>0.54744311005076207</v>
          </cell>
        </row>
        <row r="36">
          <cell r="AG36"/>
          <cell r="AH36">
            <v>1</v>
          </cell>
          <cell r="AI36">
            <v>1</v>
          </cell>
          <cell r="AJ36">
            <v>1</v>
          </cell>
          <cell r="AK36">
            <v>1</v>
          </cell>
        </row>
        <row r="37">
          <cell r="AG37"/>
          <cell r="AH37"/>
          <cell r="AI37"/>
          <cell r="AJ37"/>
          <cell r="AK37"/>
        </row>
        <row r="39">
          <cell r="AG39"/>
          <cell r="AH39">
            <v>1798534.8699491352</v>
          </cell>
          <cell r="AI39">
            <v>2277757.2939034626</v>
          </cell>
          <cell r="AJ39">
            <v>1616546.757971697</v>
          </cell>
          <cell r="AK39">
            <v>1897612.9739414316</v>
          </cell>
        </row>
        <row r="40">
          <cell r="AG40"/>
          <cell r="AH40">
            <v>3510653.6500508646</v>
          </cell>
          <cell r="AI40">
            <v>3055664.5760965375</v>
          </cell>
          <cell r="AJ40">
            <v>2968174.4820282995</v>
          </cell>
          <cell r="AK40">
            <v>3178164.2360585672</v>
          </cell>
        </row>
        <row r="41">
          <cell r="AG41"/>
          <cell r="AH41">
            <v>5309188.5199999996</v>
          </cell>
          <cell r="AI41">
            <v>5333421.87</v>
          </cell>
          <cell r="AJ41">
            <v>4584721.2399999965</v>
          </cell>
          <cell r="AK41">
            <v>5075777.209999999</v>
          </cell>
        </row>
        <row r="42">
          <cell r="AG42"/>
          <cell r="AH42"/>
          <cell r="AI42"/>
          <cell r="AJ42"/>
          <cell r="AK42"/>
        </row>
        <row r="43">
          <cell r="AG43"/>
          <cell r="AH43">
            <v>0.33875890132248221</v>
          </cell>
          <cell r="AI43">
            <v>0.42707240293809023</v>
          </cell>
          <cell r="AJ43">
            <v>0.35259433962264153</v>
          </cell>
          <cell r="AK43">
            <v>0.37385663228142985</v>
          </cell>
        </row>
        <row r="44">
          <cell r="AG44"/>
          <cell r="AH44">
            <v>0.66124109867751779</v>
          </cell>
          <cell r="AI44">
            <v>0.57292759706190977</v>
          </cell>
          <cell r="AJ44">
            <v>0.64740566037735847</v>
          </cell>
          <cell r="AK44">
            <v>0.62614336771857004</v>
          </cell>
        </row>
        <row r="45">
          <cell r="AG45"/>
          <cell r="AH45">
            <v>1</v>
          </cell>
          <cell r="AI45">
            <v>1</v>
          </cell>
          <cell r="AJ45">
            <v>1</v>
          </cell>
          <cell r="AK45">
            <v>0.99999999999999989</v>
          </cell>
        </row>
        <row r="47">
          <cell r="AG47"/>
          <cell r="AH47"/>
          <cell r="AI47"/>
          <cell r="AJ47"/>
          <cell r="AK47"/>
        </row>
        <row r="48">
          <cell r="AG48"/>
          <cell r="AH48">
            <v>0.13689999999999999</v>
          </cell>
          <cell r="AI48">
            <v>9.2799999999999994E-2</v>
          </cell>
          <cell r="AJ48">
            <v>6.6000000000000003E-2</v>
          </cell>
          <cell r="AK48"/>
        </row>
        <row r="49">
          <cell r="AG49"/>
          <cell r="AH49">
            <v>2.3E-2</v>
          </cell>
          <cell r="AI49">
            <v>1.4E-2</v>
          </cell>
          <cell r="AJ49">
            <v>1.6400000000000001E-2</v>
          </cell>
          <cell r="AK49"/>
        </row>
        <row r="50">
          <cell r="AG50"/>
          <cell r="AH50">
            <v>0.1139</v>
          </cell>
          <cell r="AI50">
            <v>7.8799999999999995E-2</v>
          </cell>
          <cell r="AJ50">
            <v>4.9600000000000005E-2</v>
          </cell>
          <cell r="AK50"/>
        </row>
        <row r="52">
          <cell r="AG52"/>
          <cell r="AH52">
            <v>3.3300000000000003E-2</v>
          </cell>
          <cell r="AI52">
            <v>4.07E-2</v>
          </cell>
          <cell r="AJ52">
            <v>2.9899999999999999E-2</v>
          </cell>
          <cell r="AK52"/>
        </row>
        <row r="53">
          <cell r="AG53"/>
          <cell r="AH53">
            <v>6.5000000000000002E-2</v>
          </cell>
          <cell r="AI53">
            <v>5.4600000000000003E-2</v>
          </cell>
          <cell r="AJ53">
            <v>5.4899999999999997E-2</v>
          </cell>
          <cell r="AK53"/>
        </row>
        <row r="54">
          <cell r="AG54"/>
          <cell r="AH54">
            <v>9.8299999999999998E-2</v>
          </cell>
          <cell r="AI54">
            <v>9.5299999999999996E-2</v>
          </cell>
          <cell r="AJ54">
            <v>8.48E-2</v>
          </cell>
          <cell r="AK54"/>
        </row>
      </sheetData>
      <sheetData sheetId="28">
        <row r="12">
          <cell r="D12" t="str">
            <v>QGC Stock Incentives 2012</v>
          </cell>
          <cell r="E12" t="str">
            <v>QGC Stock Incentives 2013</v>
          </cell>
          <cell r="F12" t="str">
            <v>QGC Stock Incentives 2014</v>
          </cell>
        </row>
        <row r="14">
          <cell r="D14"/>
          <cell r="E14"/>
          <cell r="F14"/>
        </row>
        <row r="15">
          <cell r="D15"/>
          <cell r="E15"/>
          <cell r="F15"/>
        </row>
        <row r="16">
          <cell r="E16">
            <v>0.02</v>
          </cell>
          <cell r="F16">
            <v>2.1999999999999999E-2</v>
          </cell>
          <cell r="G16"/>
        </row>
        <row r="17">
          <cell r="D17">
            <v>-824.70000000000073</v>
          </cell>
          <cell r="E17">
            <v>-841.19400000000076</v>
          </cell>
          <cell r="F17">
            <v>-858.01788000000079</v>
          </cell>
          <cell r="G17"/>
        </row>
        <row r="18">
          <cell r="D18"/>
          <cell r="E18"/>
          <cell r="F18"/>
          <cell r="G18"/>
        </row>
        <row r="19">
          <cell r="D19">
            <v>-23.477051999994728</v>
          </cell>
          <cell r="E19">
            <v>-23.477051999994728</v>
          </cell>
          <cell r="F19">
            <v>-23.946593039994625</v>
          </cell>
          <cell r="G19"/>
        </row>
        <row r="20">
          <cell r="D20"/>
          <cell r="E20"/>
          <cell r="F20"/>
          <cell r="G20"/>
        </row>
        <row r="21">
          <cell r="D21">
            <v>-848.17705199999546</v>
          </cell>
          <cell r="E21">
            <v>-864.67105199999548</v>
          </cell>
          <cell r="F21">
            <v>-881.96447303999537</v>
          </cell>
          <cell r="G21"/>
        </row>
        <row r="22">
          <cell r="D22"/>
          <cell r="E22"/>
          <cell r="F22"/>
          <cell r="G22"/>
        </row>
        <row r="23">
          <cell r="D23">
            <v>818.04164200269247</v>
          </cell>
          <cell r="E23">
            <v>833.94961641838381</v>
          </cell>
          <cell r="F23">
            <v>850.62860874675152</v>
          </cell>
          <cell r="G23"/>
        </row>
        <row r="24">
          <cell r="D24">
            <v>30.13540999730294</v>
          </cell>
          <cell r="E24">
            <v>30.721435581611626</v>
          </cell>
          <cell r="F24">
            <v>31.335864293243855</v>
          </cell>
          <cell r="G24"/>
        </row>
        <row r="25">
          <cell r="D25">
            <v>848.17705199999546</v>
          </cell>
          <cell r="E25">
            <v>864.67105199999548</v>
          </cell>
          <cell r="F25">
            <v>881.96447303999537</v>
          </cell>
          <cell r="G25"/>
        </row>
        <row r="27">
          <cell r="E27"/>
          <cell r="F27"/>
        </row>
        <row r="28">
          <cell r="E28"/>
          <cell r="F28"/>
        </row>
      </sheetData>
      <sheetData sheetId="29">
        <row r="7">
          <cell r="B7" t="str">
            <v>QGC Sporting Events DEC 2012</v>
          </cell>
          <cell r="C7" t="str">
            <v>QGC Sporting Events DEC 2013</v>
          </cell>
          <cell r="D7" t="str">
            <v>QGC Sporting Events DEC 2014</v>
          </cell>
          <cell r="E7"/>
          <cell r="F7"/>
        </row>
        <row r="8">
          <cell r="E8"/>
          <cell r="F8"/>
        </row>
        <row r="10">
          <cell r="B10"/>
          <cell r="C10"/>
          <cell r="D10"/>
          <cell r="E10"/>
          <cell r="F10"/>
        </row>
        <row r="11">
          <cell r="C11">
            <v>1.2E-2</v>
          </cell>
          <cell r="D11">
            <v>0.02</v>
          </cell>
        </row>
        <row r="12">
          <cell r="B12">
            <v>-22560.637697642545</v>
          </cell>
          <cell r="C12">
            <v>-22831.365350014257</v>
          </cell>
          <cell r="D12">
            <v>-23287.992657014544</v>
          </cell>
          <cell r="E12"/>
          <cell r="F12"/>
        </row>
        <row r="13">
          <cell r="B13"/>
          <cell r="C13"/>
          <cell r="D13"/>
          <cell r="E13"/>
          <cell r="F13"/>
        </row>
        <row r="14">
          <cell r="B14">
            <v>-21759.066769478515</v>
          </cell>
          <cell r="C14">
            <v>-22020.175570712261</v>
          </cell>
          <cell r="D14">
            <v>-22460.579082126507</v>
          </cell>
          <cell r="E14"/>
          <cell r="F14"/>
        </row>
        <row r="15">
          <cell r="B15">
            <v>-801.57092816402951</v>
          </cell>
          <cell r="C15">
            <v>-811.18977930199799</v>
          </cell>
          <cell r="D15">
            <v>-827.41357488803794</v>
          </cell>
          <cell r="E15"/>
          <cell r="F15"/>
        </row>
        <row r="16">
          <cell r="B16"/>
          <cell r="C16"/>
          <cell r="D16"/>
          <cell r="E16"/>
          <cell r="F16"/>
        </row>
      </sheetData>
      <sheetData sheetId="30"/>
      <sheetData sheetId="31">
        <row r="8">
          <cell r="F8" t="str">
            <v>Booked Rev DEC 2012</v>
          </cell>
          <cell r="G8" t="str">
            <v>AVG Projected Rev DEC 2013</v>
          </cell>
          <cell r="H8" t="str">
            <v>AVG Projected Rev DEC 2013 with CET</v>
          </cell>
          <cell r="I8" t="str">
            <v>YE Projected Rev DEC 2013</v>
          </cell>
          <cell r="J8" t="str">
            <v>YE Projected Rev DEC 2013 with CET</v>
          </cell>
          <cell r="K8" t="str">
            <v>AVG Projected Rev DEC 2014</v>
          </cell>
          <cell r="L8" t="str">
            <v>AVG Projected Rev DEC 2014 with CET</v>
          </cell>
          <cell r="M8" t="str">
            <v>AVG Projected Rev DEC 2014 FT1 Shift</v>
          </cell>
          <cell r="N8" t="str">
            <v>AVG Projected Rev DEC 2013 FT1 Shift</v>
          </cell>
          <cell r="O8" t="str">
            <v>YE Projected Rev DEC 2013 FT1 Shift</v>
          </cell>
          <cell r="P8" t="str">
            <v>AVG Projected Rev DEC 2014 FT1 Shift with CET</v>
          </cell>
          <cell r="Q8" t="str">
            <v>YE Proj Rev DEC 2014 FT1 Shift</v>
          </cell>
          <cell r="R8" t="str">
            <v>AVG Projected Rev DEC 2013 FT1 Shift with CET</v>
          </cell>
          <cell r="S8" t="str">
            <v>YE Projected Rev DEC 2013 FT1 Shift with CET</v>
          </cell>
        </row>
        <row r="9"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</row>
        <row r="10"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</row>
        <row r="11">
          <cell r="F11">
            <v>503750039.74268621</v>
          </cell>
          <cell r="G11">
            <v>557121292.8900001</v>
          </cell>
          <cell r="H11">
            <v>557121292.8900001</v>
          </cell>
          <cell r="I11">
            <v>560409054.07000005</v>
          </cell>
          <cell r="J11">
            <v>560409054.07000005</v>
          </cell>
          <cell r="K11">
            <v>557456888.13</v>
          </cell>
          <cell r="L11">
            <v>557456888.13</v>
          </cell>
          <cell r="M11">
            <v>557456888.13</v>
          </cell>
          <cell r="N11">
            <v>557121292.8900001</v>
          </cell>
          <cell r="O11">
            <v>560409054.07000005</v>
          </cell>
          <cell r="P11">
            <v>557456888.13</v>
          </cell>
          <cell r="Q11">
            <v>562205307.8605299</v>
          </cell>
          <cell r="R11">
            <v>557121292.8900001</v>
          </cell>
          <cell r="S11">
            <v>560409054.07000005</v>
          </cell>
        </row>
        <row r="12"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</row>
        <row r="14"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</row>
        <row r="15">
          <cell r="F15">
            <v>256522300</v>
          </cell>
          <cell r="G15">
            <v>262921890.37</v>
          </cell>
          <cell r="H15">
            <v>262921890.37</v>
          </cell>
          <cell r="I15">
            <v>265091383.63999999</v>
          </cell>
          <cell r="J15">
            <v>265091383.63999999</v>
          </cell>
          <cell r="K15">
            <v>270948319.00999999</v>
          </cell>
          <cell r="L15">
            <v>270948319.00999999</v>
          </cell>
          <cell r="M15">
            <v>270948319.00999999</v>
          </cell>
          <cell r="N15">
            <v>262921890.37</v>
          </cell>
          <cell r="O15">
            <v>265091383.63999999</v>
          </cell>
          <cell r="P15">
            <v>270948319.00999999</v>
          </cell>
          <cell r="Q15">
            <v>273484272.90771484</v>
          </cell>
          <cell r="R15">
            <v>262921890.37</v>
          </cell>
          <cell r="S15">
            <v>265091383.63999999</v>
          </cell>
        </row>
        <row r="16"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</row>
        <row r="17">
          <cell r="F17">
            <v>75891545</v>
          </cell>
          <cell r="G17">
            <v>92605179.790000007</v>
          </cell>
          <cell r="H17">
            <v>92605179.790000007</v>
          </cell>
          <cell r="I17">
            <v>93342644.529999986</v>
          </cell>
          <cell r="J17">
            <v>93342644.529999986</v>
          </cell>
          <cell r="K17">
            <v>92983327.890000001</v>
          </cell>
          <cell r="L17">
            <v>92983327.890000001</v>
          </cell>
          <cell r="M17">
            <v>92983327.890000001</v>
          </cell>
          <cell r="N17">
            <v>92605179.790000007</v>
          </cell>
          <cell r="O17">
            <v>93342644.529999986</v>
          </cell>
          <cell r="P17">
            <v>92983327.890000001</v>
          </cell>
          <cell r="Q17">
            <v>93822784.427946717</v>
          </cell>
          <cell r="R17">
            <v>92605179.790000007</v>
          </cell>
          <cell r="S17">
            <v>93342644.529999986</v>
          </cell>
        </row>
        <row r="18"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</row>
        <row r="19">
          <cell r="F19">
            <v>367956320</v>
          </cell>
          <cell r="G19">
            <v>408003065.56000006</v>
          </cell>
          <cell r="H19">
            <v>408003065.56000006</v>
          </cell>
          <cell r="I19">
            <v>411336764.58000004</v>
          </cell>
          <cell r="J19">
            <v>411336764.58000004</v>
          </cell>
          <cell r="K19">
            <v>409953024.49000007</v>
          </cell>
          <cell r="L19">
            <v>409953024.49000007</v>
          </cell>
          <cell r="M19">
            <v>409953024.49000007</v>
          </cell>
          <cell r="N19">
            <v>408003065.56000006</v>
          </cell>
          <cell r="O19">
            <v>411336764.58000004</v>
          </cell>
          <cell r="P19">
            <v>409953024.49000007</v>
          </cell>
          <cell r="Q19">
            <v>413750696.60078472</v>
          </cell>
          <cell r="R19">
            <v>408003065.56000006</v>
          </cell>
          <cell r="S19">
            <v>411336764.58000004</v>
          </cell>
        </row>
        <row r="20">
          <cell r="F20">
            <v>896242.41666666663</v>
          </cell>
          <cell r="G20">
            <v>908461.33333333337</v>
          </cell>
          <cell r="H20">
            <v>908461.33333333337</v>
          </cell>
          <cell r="I20">
            <v>916391</v>
          </cell>
          <cell r="J20">
            <v>916391</v>
          </cell>
          <cell r="K20">
            <v>923184</v>
          </cell>
          <cell r="L20">
            <v>923184</v>
          </cell>
          <cell r="M20">
            <v>923184</v>
          </cell>
          <cell r="N20">
            <v>908461.33333333337</v>
          </cell>
          <cell r="O20">
            <v>916391</v>
          </cell>
          <cell r="P20">
            <v>923184</v>
          </cell>
          <cell r="Q20">
            <v>932334</v>
          </cell>
          <cell r="R20">
            <v>908461.33333333337</v>
          </cell>
          <cell r="S20">
            <v>916391</v>
          </cell>
        </row>
        <row r="21"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</row>
        <row r="22">
          <cell r="F22">
            <v>87759251</v>
          </cell>
          <cell r="G22">
            <v>98026997</v>
          </cell>
          <cell r="H22">
            <v>98026997</v>
          </cell>
          <cell r="I22">
            <v>98827953</v>
          </cell>
          <cell r="J22">
            <v>98827953</v>
          </cell>
          <cell r="K22">
            <v>98495495</v>
          </cell>
          <cell r="L22">
            <v>98495495</v>
          </cell>
          <cell r="M22">
            <v>98495495</v>
          </cell>
          <cell r="N22">
            <v>98026997</v>
          </cell>
          <cell r="O22">
            <v>98827953</v>
          </cell>
          <cell r="P22">
            <v>98495495</v>
          </cell>
          <cell r="Q22">
            <v>99407925.381187052</v>
          </cell>
          <cell r="R22">
            <v>98026997</v>
          </cell>
          <cell r="S22">
            <v>98827953</v>
          </cell>
        </row>
        <row r="23"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</row>
        <row r="42">
          <cell r="F42">
            <v>4415619</v>
          </cell>
          <cell r="G42">
            <v>3770302.91</v>
          </cell>
          <cell r="H42">
            <v>3770302.91</v>
          </cell>
          <cell r="I42">
            <v>3621903.4</v>
          </cell>
          <cell r="J42">
            <v>3621903.4</v>
          </cell>
          <cell r="K42">
            <v>3578142.62</v>
          </cell>
          <cell r="L42">
            <v>3578142.62</v>
          </cell>
          <cell r="M42">
            <v>3578142.62</v>
          </cell>
          <cell r="N42">
            <v>3770302.91</v>
          </cell>
          <cell r="O42">
            <v>3621903.4</v>
          </cell>
          <cell r="P42">
            <v>3578142.62</v>
          </cell>
          <cell r="Q42">
            <v>3578142.62</v>
          </cell>
          <cell r="R42">
            <v>3770302.91</v>
          </cell>
          <cell r="S42">
            <v>3621903.4</v>
          </cell>
        </row>
        <row r="43"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</row>
        <row r="44">
          <cell r="F44">
            <v>4873968</v>
          </cell>
          <cell r="G44">
            <v>4268779.1099999994</v>
          </cell>
          <cell r="H44">
            <v>4268779.1099999994</v>
          </cell>
          <cell r="I44">
            <v>4103821.8699999996</v>
          </cell>
          <cell r="J44">
            <v>4103821.8699999996</v>
          </cell>
          <cell r="K44">
            <v>3899331.92</v>
          </cell>
          <cell r="L44">
            <v>3899331.92</v>
          </cell>
          <cell r="M44">
            <v>3899331.92</v>
          </cell>
          <cell r="N44">
            <v>4268779.1099999994</v>
          </cell>
          <cell r="O44">
            <v>4103821.8699999996</v>
          </cell>
          <cell r="P44">
            <v>3899331.92</v>
          </cell>
          <cell r="Q44">
            <v>3899331.92</v>
          </cell>
          <cell r="R44">
            <v>4268779.1099999994</v>
          </cell>
          <cell r="S44">
            <v>4103821.8699999996</v>
          </cell>
        </row>
        <row r="45"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</row>
        <row r="46">
          <cell r="F46">
            <v>26719168</v>
          </cell>
          <cell r="G46">
            <v>22042172.050000001</v>
          </cell>
          <cell r="H46">
            <v>22042172.050000001</v>
          </cell>
          <cell r="I46">
            <v>21222490.699999999</v>
          </cell>
          <cell r="J46">
            <v>21222490.699999999</v>
          </cell>
          <cell r="K46">
            <v>20198718.329999998</v>
          </cell>
          <cell r="L46">
            <v>20198718.329999998</v>
          </cell>
          <cell r="M46">
            <v>20198718.329999998</v>
          </cell>
          <cell r="N46">
            <v>22042172.050000001</v>
          </cell>
          <cell r="O46">
            <v>21222490.699999999</v>
          </cell>
          <cell r="P46">
            <v>20198718.329999998</v>
          </cell>
          <cell r="Q46">
            <v>20198718.329999998</v>
          </cell>
          <cell r="R46">
            <v>22042172.050000001</v>
          </cell>
          <cell r="S46">
            <v>21222490.699999999</v>
          </cell>
        </row>
        <row r="47">
          <cell r="F47">
            <v>36008755</v>
          </cell>
          <cell r="G47">
            <v>30081254.069999993</v>
          </cell>
          <cell r="H47">
            <v>30081254.069999993</v>
          </cell>
          <cell r="I47">
            <v>28948215.969999999</v>
          </cell>
          <cell r="J47">
            <v>28948215.969999999</v>
          </cell>
          <cell r="K47">
            <v>27676192.870000001</v>
          </cell>
          <cell r="L47">
            <v>27676192.870000001</v>
          </cell>
          <cell r="M47">
            <v>27676192.870000001</v>
          </cell>
          <cell r="N47">
            <v>30081254.069999993</v>
          </cell>
          <cell r="O47">
            <v>28948215.969999999</v>
          </cell>
          <cell r="P47">
            <v>27676192.870000001</v>
          </cell>
          <cell r="Q47">
            <v>27676192.870000001</v>
          </cell>
          <cell r="R47">
            <v>30081254.069999993</v>
          </cell>
          <cell r="S47">
            <v>28948215.969999999</v>
          </cell>
        </row>
        <row r="48"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</row>
        <row r="49">
          <cell r="F49">
            <v>6389965</v>
          </cell>
          <cell r="G49">
            <v>5295862</v>
          </cell>
          <cell r="H49">
            <v>5295862</v>
          </cell>
          <cell r="I49">
            <v>5098925</v>
          </cell>
          <cell r="J49">
            <v>5098925</v>
          </cell>
          <cell r="K49">
            <v>4852953</v>
          </cell>
          <cell r="L49">
            <v>4852953</v>
          </cell>
          <cell r="M49">
            <v>4852953</v>
          </cell>
          <cell r="N49">
            <v>5295862</v>
          </cell>
          <cell r="O49">
            <v>5098925</v>
          </cell>
          <cell r="P49">
            <v>4852953</v>
          </cell>
          <cell r="Q49">
            <v>4852953</v>
          </cell>
          <cell r="R49">
            <v>5295862</v>
          </cell>
          <cell r="S49">
            <v>5098925</v>
          </cell>
        </row>
        <row r="50"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</row>
        <row r="60">
          <cell r="F60">
            <v>5758712.5674553001</v>
          </cell>
          <cell r="G60">
            <v>3398996.39</v>
          </cell>
          <cell r="H60">
            <v>3398996.39</v>
          </cell>
          <cell r="I60">
            <v>3398996.39</v>
          </cell>
          <cell r="J60">
            <v>3398996.39</v>
          </cell>
          <cell r="K60">
            <v>3632517.0200000005</v>
          </cell>
          <cell r="L60">
            <v>3632517.0200000005</v>
          </cell>
          <cell r="M60">
            <v>3632517.0200000005</v>
          </cell>
          <cell r="N60">
            <v>3398996.39</v>
          </cell>
          <cell r="O60">
            <v>3398996.39</v>
          </cell>
          <cell r="P60">
            <v>3632517.0200000005</v>
          </cell>
          <cell r="Q60">
            <v>3632517.0200000005</v>
          </cell>
          <cell r="R60">
            <v>3398996.39</v>
          </cell>
          <cell r="S60">
            <v>3398996.39</v>
          </cell>
        </row>
        <row r="61"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</row>
        <row r="62">
          <cell r="F62">
            <v>511341.27751839993</v>
          </cell>
          <cell r="G62">
            <v>518209.29000000004</v>
          </cell>
          <cell r="H62">
            <v>518209.29000000004</v>
          </cell>
          <cell r="I62">
            <v>518209.29000000004</v>
          </cell>
          <cell r="J62">
            <v>518209.29000000004</v>
          </cell>
          <cell r="K62">
            <v>544120.98</v>
          </cell>
          <cell r="L62">
            <v>544120.98</v>
          </cell>
          <cell r="M62">
            <v>544120.98</v>
          </cell>
          <cell r="N62">
            <v>518209.29000000004</v>
          </cell>
          <cell r="O62">
            <v>518209.29000000004</v>
          </cell>
          <cell r="P62">
            <v>544120.98</v>
          </cell>
          <cell r="Q62">
            <v>544120.98</v>
          </cell>
          <cell r="R62">
            <v>518209.29000000004</v>
          </cell>
          <cell r="S62">
            <v>518209.29000000004</v>
          </cell>
        </row>
        <row r="63"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</row>
        <row r="64">
          <cell r="F64">
            <v>2571286.9750262997</v>
          </cell>
          <cell r="G64">
            <v>2690867.44</v>
          </cell>
          <cell r="H64">
            <v>2690867.44</v>
          </cell>
          <cell r="I64">
            <v>2690867.44</v>
          </cell>
          <cell r="J64">
            <v>2690867.44</v>
          </cell>
          <cell r="K64">
            <v>2825417.28</v>
          </cell>
          <cell r="L64">
            <v>2825417.28</v>
          </cell>
          <cell r="M64">
            <v>2825417.28</v>
          </cell>
          <cell r="N64">
            <v>2690867.44</v>
          </cell>
          <cell r="O64">
            <v>2690867.44</v>
          </cell>
          <cell r="P64">
            <v>2825417.28</v>
          </cell>
          <cell r="Q64">
            <v>2825417.28</v>
          </cell>
          <cell r="R64">
            <v>2690867.44</v>
          </cell>
          <cell r="S64">
            <v>2690867.44</v>
          </cell>
        </row>
        <row r="65">
          <cell r="F65">
            <v>8841340.8200000003</v>
          </cell>
          <cell r="G65">
            <v>6608073.1200000001</v>
          </cell>
          <cell r="H65">
            <v>6608073.1200000001</v>
          </cell>
          <cell r="I65">
            <v>6608073.1200000001</v>
          </cell>
          <cell r="J65">
            <v>6608073.1200000001</v>
          </cell>
          <cell r="K65">
            <v>7002055.2800000003</v>
          </cell>
          <cell r="L65">
            <v>7002055.2800000003</v>
          </cell>
          <cell r="M65">
            <v>7002055.2800000003</v>
          </cell>
          <cell r="N65">
            <v>6608073.1200000001</v>
          </cell>
          <cell r="O65">
            <v>6608073.1200000001</v>
          </cell>
          <cell r="P65">
            <v>7002055.2800000003</v>
          </cell>
          <cell r="Q65">
            <v>7002055.2800000003</v>
          </cell>
          <cell r="R65">
            <v>6608073.1200000001</v>
          </cell>
          <cell r="S65">
            <v>6608073.1200000001</v>
          </cell>
        </row>
        <row r="66"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</row>
        <row r="67">
          <cell r="F67">
            <v>615723.03999999992</v>
          </cell>
          <cell r="G67">
            <v>646509</v>
          </cell>
          <cell r="H67">
            <v>646509</v>
          </cell>
          <cell r="I67">
            <v>646509</v>
          </cell>
          <cell r="J67">
            <v>646509</v>
          </cell>
          <cell r="K67">
            <v>678836</v>
          </cell>
          <cell r="L67">
            <v>678836</v>
          </cell>
          <cell r="M67">
            <v>678836</v>
          </cell>
          <cell r="N67">
            <v>646509</v>
          </cell>
          <cell r="O67">
            <v>646509</v>
          </cell>
          <cell r="P67">
            <v>678836</v>
          </cell>
          <cell r="Q67">
            <v>678836</v>
          </cell>
          <cell r="R67">
            <v>646509</v>
          </cell>
          <cell r="S67">
            <v>646509</v>
          </cell>
        </row>
        <row r="68"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</row>
        <row r="96">
          <cell r="F96">
            <v>779005</v>
          </cell>
          <cell r="G96">
            <v>799148.07000000007</v>
          </cell>
          <cell r="H96">
            <v>799148.07000000007</v>
          </cell>
          <cell r="I96">
            <v>811122.02</v>
          </cell>
          <cell r="J96">
            <v>811122.02</v>
          </cell>
          <cell r="K96">
            <v>820693.40999999992</v>
          </cell>
          <cell r="L96">
            <v>820693.40999999992</v>
          </cell>
          <cell r="M96">
            <v>820693.40999999992</v>
          </cell>
          <cell r="N96">
            <v>799148.07000000007</v>
          </cell>
          <cell r="O96">
            <v>811122.02</v>
          </cell>
          <cell r="P96">
            <v>820693.40999999992</v>
          </cell>
          <cell r="Q96">
            <v>820693.40999999992</v>
          </cell>
          <cell r="R96">
            <v>799148.07000000007</v>
          </cell>
          <cell r="S96">
            <v>811122.02</v>
          </cell>
        </row>
        <row r="97"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</row>
        <row r="98">
          <cell r="F98">
            <v>458003</v>
          </cell>
          <cell r="G98">
            <v>467248.11</v>
          </cell>
          <cell r="H98">
            <v>467248.11</v>
          </cell>
          <cell r="I98">
            <v>475280.64000000001</v>
          </cell>
          <cell r="J98">
            <v>475280.64000000001</v>
          </cell>
          <cell r="K98">
            <v>472442.41</v>
          </cell>
          <cell r="L98">
            <v>472442.41</v>
          </cell>
          <cell r="M98">
            <v>472442.41</v>
          </cell>
          <cell r="N98">
            <v>467248.11</v>
          </cell>
          <cell r="O98">
            <v>475280.64000000001</v>
          </cell>
          <cell r="P98">
            <v>472442.41</v>
          </cell>
          <cell r="Q98">
            <v>472442.41</v>
          </cell>
          <cell r="R98">
            <v>467248.11</v>
          </cell>
          <cell r="S98">
            <v>475280.64000000001</v>
          </cell>
        </row>
        <row r="99"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</row>
        <row r="100">
          <cell r="F100">
            <v>7012539</v>
          </cell>
          <cell r="G100">
            <v>7484591.6100000003</v>
          </cell>
          <cell r="H100">
            <v>7484591.6100000003</v>
          </cell>
          <cell r="I100">
            <v>7613260.2600000007</v>
          </cell>
          <cell r="J100">
            <v>7613260.2600000007</v>
          </cell>
          <cell r="K100">
            <v>7567796.0799999991</v>
          </cell>
          <cell r="L100">
            <v>7567796.0799999991</v>
          </cell>
          <cell r="M100">
            <v>7567796.0799999991</v>
          </cell>
          <cell r="N100">
            <v>7484591.6100000003</v>
          </cell>
          <cell r="O100">
            <v>7613260.2600000007</v>
          </cell>
          <cell r="P100">
            <v>7567796.0799999991</v>
          </cell>
          <cell r="Q100">
            <v>7567796.0799999991</v>
          </cell>
          <cell r="R100">
            <v>7484591.6100000003</v>
          </cell>
          <cell r="S100">
            <v>7613260.2600000007</v>
          </cell>
        </row>
        <row r="101">
          <cell r="F101">
            <v>8249547</v>
          </cell>
          <cell r="G101">
            <v>8750987.790000001</v>
          </cell>
          <cell r="H101">
            <v>8750987.790000001</v>
          </cell>
          <cell r="I101">
            <v>8899662.9199999999</v>
          </cell>
          <cell r="J101">
            <v>8899662.9199999999</v>
          </cell>
          <cell r="K101">
            <v>8860931.9000000004</v>
          </cell>
          <cell r="L101">
            <v>8860931.9000000004</v>
          </cell>
          <cell r="M101">
            <v>8860931.9000000004</v>
          </cell>
          <cell r="N101">
            <v>8750987.790000001</v>
          </cell>
          <cell r="O101">
            <v>8899662.9199999999</v>
          </cell>
          <cell r="P101">
            <v>8860931.9000000004</v>
          </cell>
          <cell r="Q101">
            <v>8860931.9000000004</v>
          </cell>
          <cell r="R101">
            <v>8750987.790000001</v>
          </cell>
          <cell r="S101">
            <v>8899662.9199999999</v>
          </cell>
        </row>
        <row r="102"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</row>
        <row r="103">
          <cell r="F103">
            <v>2543981</v>
          </cell>
          <cell r="G103">
            <v>2596977</v>
          </cell>
          <cell r="H103">
            <v>2596977</v>
          </cell>
          <cell r="I103">
            <v>2641622</v>
          </cell>
          <cell r="J103">
            <v>2641622</v>
          </cell>
          <cell r="K103">
            <v>2625847</v>
          </cell>
          <cell r="L103">
            <v>2625847</v>
          </cell>
          <cell r="M103">
            <v>2625847</v>
          </cell>
          <cell r="N103">
            <v>2596977</v>
          </cell>
          <cell r="O103">
            <v>2641622</v>
          </cell>
          <cell r="P103">
            <v>2625847</v>
          </cell>
          <cell r="Q103">
            <v>2625847</v>
          </cell>
          <cell r="R103">
            <v>2596977</v>
          </cell>
          <cell r="S103">
            <v>2641622</v>
          </cell>
        </row>
        <row r="104"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</row>
        <row r="123">
          <cell r="F123">
            <v>4136320</v>
          </cell>
          <cell r="G123">
            <v>2117727.1700000004</v>
          </cell>
          <cell r="H123">
            <v>2117727.1700000004</v>
          </cell>
          <cell r="I123">
            <v>2117727.1700000004</v>
          </cell>
          <cell r="J123">
            <v>2117727.1700000004</v>
          </cell>
          <cell r="K123">
            <v>2252572.79</v>
          </cell>
          <cell r="L123">
            <v>2252572.79</v>
          </cell>
          <cell r="M123">
            <v>1470473.76</v>
          </cell>
          <cell r="N123">
            <v>1376329.39</v>
          </cell>
          <cell r="O123">
            <v>1380829.39</v>
          </cell>
          <cell r="P123">
            <v>1470473.76</v>
          </cell>
          <cell r="Q123">
            <v>1470473.76</v>
          </cell>
          <cell r="R123">
            <v>1376329.39</v>
          </cell>
          <cell r="S123">
            <v>1380829.39</v>
          </cell>
        </row>
        <row r="124"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4136320</v>
          </cell>
          <cell r="G128">
            <v>2117727.1700000004</v>
          </cell>
          <cell r="H128">
            <v>2117727.1700000004</v>
          </cell>
          <cell r="I128">
            <v>2117727.1700000004</v>
          </cell>
          <cell r="J128">
            <v>2117727.1700000004</v>
          </cell>
          <cell r="K128">
            <v>2252572.79</v>
          </cell>
          <cell r="L128">
            <v>2252572.79</v>
          </cell>
          <cell r="M128">
            <v>1470473.76</v>
          </cell>
          <cell r="N128">
            <v>1376329.39</v>
          </cell>
          <cell r="O128">
            <v>1380829.39</v>
          </cell>
          <cell r="P128">
            <v>1470473.76</v>
          </cell>
          <cell r="Q128">
            <v>1470473.76</v>
          </cell>
          <cell r="R128">
            <v>1376329.39</v>
          </cell>
          <cell r="S128">
            <v>1380829.39</v>
          </cell>
        </row>
        <row r="129"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</row>
        <row r="130">
          <cell r="F130">
            <v>30261807</v>
          </cell>
          <cell r="G130">
            <v>9377266</v>
          </cell>
          <cell r="H130">
            <v>9377266</v>
          </cell>
          <cell r="I130">
            <v>9377266</v>
          </cell>
          <cell r="J130">
            <v>9377266</v>
          </cell>
          <cell r="K130">
            <v>9391180</v>
          </cell>
          <cell r="L130">
            <v>9391180</v>
          </cell>
          <cell r="M130">
            <v>6596656</v>
          </cell>
          <cell r="N130">
            <v>6587022</v>
          </cell>
          <cell r="O130">
            <v>6587022</v>
          </cell>
          <cell r="P130">
            <v>6596656</v>
          </cell>
          <cell r="Q130">
            <v>6596656</v>
          </cell>
          <cell r="R130">
            <v>6587022</v>
          </cell>
          <cell r="S130">
            <v>6587022</v>
          </cell>
        </row>
        <row r="131"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</row>
        <row r="141">
          <cell r="F141">
            <v>30805</v>
          </cell>
          <cell r="G141">
            <v>30193.420000000002</v>
          </cell>
          <cell r="H141">
            <v>30193.420000000002</v>
          </cell>
          <cell r="I141">
            <v>30193.420000000002</v>
          </cell>
          <cell r="J141">
            <v>30193.420000000002</v>
          </cell>
          <cell r="K141">
            <v>30736.370000000003</v>
          </cell>
          <cell r="L141">
            <v>30736.370000000003</v>
          </cell>
          <cell r="M141">
            <v>30736.370000000003</v>
          </cell>
          <cell r="N141">
            <v>29068.420000000002</v>
          </cell>
          <cell r="O141">
            <v>30193.420000000002</v>
          </cell>
          <cell r="P141">
            <v>30736.370000000003</v>
          </cell>
          <cell r="Q141">
            <v>30736.370000000003</v>
          </cell>
          <cell r="R141">
            <v>29068.420000000002</v>
          </cell>
          <cell r="S141">
            <v>30193.420000000002</v>
          </cell>
        </row>
        <row r="142"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</row>
        <row r="143">
          <cell r="F143">
            <v>1972</v>
          </cell>
          <cell r="G143">
            <v>1975.8600000000004</v>
          </cell>
          <cell r="H143">
            <v>1975.8600000000004</v>
          </cell>
          <cell r="I143">
            <v>1975.8600000000004</v>
          </cell>
          <cell r="J143">
            <v>1975.8600000000004</v>
          </cell>
          <cell r="K143">
            <v>1979.1000000000001</v>
          </cell>
          <cell r="L143">
            <v>1979.1000000000001</v>
          </cell>
          <cell r="M143">
            <v>1979.1000000000001</v>
          </cell>
          <cell r="N143">
            <v>1975.8600000000004</v>
          </cell>
          <cell r="O143">
            <v>1975.8600000000004</v>
          </cell>
          <cell r="P143">
            <v>1979.1000000000001</v>
          </cell>
          <cell r="Q143">
            <v>1979.1000000000001</v>
          </cell>
          <cell r="R143">
            <v>1975.8600000000004</v>
          </cell>
          <cell r="S143">
            <v>1975.8600000000004</v>
          </cell>
        </row>
        <row r="144"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F146">
            <v>32777</v>
          </cell>
          <cell r="G146">
            <v>32169.280000000002</v>
          </cell>
          <cell r="H146">
            <v>32169.280000000002</v>
          </cell>
          <cell r="I146">
            <v>32169.280000000002</v>
          </cell>
          <cell r="J146">
            <v>32169.280000000002</v>
          </cell>
          <cell r="K146">
            <v>32715.469999999998</v>
          </cell>
          <cell r="L146">
            <v>32715.469999999998</v>
          </cell>
          <cell r="M146">
            <v>32715.469999999998</v>
          </cell>
          <cell r="N146">
            <v>31044.280000000002</v>
          </cell>
          <cell r="O146">
            <v>32169.280000000002</v>
          </cell>
          <cell r="P146">
            <v>32715.469999999998</v>
          </cell>
          <cell r="Q146">
            <v>32715.469999999998</v>
          </cell>
          <cell r="R146">
            <v>31044.280000000002</v>
          </cell>
          <cell r="S146">
            <v>32169.280000000002</v>
          </cell>
        </row>
        <row r="147"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</row>
        <row r="148">
          <cell r="F148">
            <v>32859</v>
          </cell>
          <cell r="G148">
            <v>32931</v>
          </cell>
          <cell r="H148">
            <v>32931</v>
          </cell>
          <cell r="I148">
            <v>32931</v>
          </cell>
          <cell r="J148">
            <v>32931</v>
          </cell>
          <cell r="K148">
            <v>32985</v>
          </cell>
          <cell r="L148">
            <v>32985</v>
          </cell>
          <cell r="M148">
            <v>32985</v>
          </cell>
          <cell r="N148">
            <v>32931</v>
          </cell>
          <cell r="O148">
            <v>32931</v>
          </cell>
          <cell r="P148">
            <v>32985</v>
          </cell>
          <cell r="Q148">
            <v>32985</v>
          </cell>
          <cell r="R148">
            <v>32931</v>
          </cell>
          <cell r="S148">
            <v>32931</v>
          </cell>
        </row>
        <row r="149"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</row>
        <row r="150">
          <cell r="F150">
            <v>0</v>
          </cell>
          <cell r="G150">
            <v>2540124</v>
          </cell>
          <cell r="H150">
            <v>2540124</v>
          </cell>
          <cell r="I150">
            <v>2540124</v>
          </cell>
          <cell r="J150">
            <v>2540124</v>
          </cell>
          <cell r="K150">
            <v>3155877</v>
          </cell>
          <cell r="L150">
            <v>3155877</v>
          </cell>
          <cell r="M150">
            <v>3155877</v>
          </cell>
          <cell r="N150">
            <v>2540124</v>
          </cell>
          <cell r="O150">
            <v>2540124</v>
          </cell>
          <cell r="P150">
            <v>3155877</v>
          </cell>
          <cell r="Q150">
            <v>3155877</v>
          </cell>
          <cell r="R150">
            <v>2540124</v>
          </cell>
          <cell r="S150">
            <v>2540124</v>
          </cell>
        </row>
        <row r="151"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F155">
            <v>0</v>
          </cell>
          <cell r="G155">
            <v>2540124</v>
          </cell>
          <cell r="H155">
            <v>2540124</v>
          </cell>
          <cell r="I155">
            <v>2540124</v>
          </cell>
          <cell r="J155">
            <v>2540124</v>
          </cell>
          <cell r="K155">
            <v>3155877</v>
          </cell>
          <cell r="L155">
            <v>3155877</v>
          </cell>
          <cell r="M155">
            <v>3155877</v>
          </cell>
          <cell r="N155">
            <v>2540124</v>
          </cell>
          <cell r="O155">
            <v>2540124</v>
          </cell>
          <cell r="P155">
            <v>3155877</v>
          </cell>
          <cell r="Q155">
            <v>3155877</v>
          </cell>
          <cell r="R155">
            <v>2540124</v>
          </cell>
          <cell r="S155">
            <v>2540124</v>
          </cell>
        </row>
        <row r="156"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</row>
        <row r="157">
          <cell r="F157">
            <v>0</v>
          </cell>
          <cell r="G157">
            <v>20999651</v>
          </cell>
          <cell r="H157">
            <v>20999651</v>
          </cell>
          <cell r="I157">
            <v>20999651</v>
          </cell>
          <cell r="J157">
            <v>20999651</v>
          </cell>
          <cell r="K157">
            <v>36728215</v>
          </cell>
          <cell r="L157">
            <v>36728215</v>
          </cell>
          <cell r="M157">
            <v>36728215</v>
          </cell>
          <cell r="N157">
            <v>20999651</v>
          </cell>
          <cell r="O157">
            <v>20999651</v>
          </cell>
          <cell r="P157">
            <v>36728215</v>
          </cell>
          <cell r="Q157">
            <v>36728215</v>
          </cell>
          <cell r="R157">
            <v>20999651</v>
          </cell>
          <cell r="S157">
            <v>20999651</v>
          </cell>
        </row>
        <row r="158"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</row>
        <row r="159">
          <cell r="F159">
            <v>7636285</v>
          </cell>
          <cell r="G159">
            <v>9103810.1300000008</v>
          </cell>
          <cell r="H159">
            <v>9103810.1300000008</v>
          </cell>
          <cell r="I159">
            <v>9617244.5</v>
          </cell>
          <cell r="J159">
            <v>9617244.5</v>
          </cell>
          <cell r="K159">
            <v>9840501.5499999989</v>
          </cell>
          <cell r="L159">
            <v>9840501.5499999989</v>
          </cell>
          <cell r="M159">
            <v>10759832.17</v>
          </cell>
          <cell r="N159">
            <v>9995803.3200000003</v>
          </cell>
          <cell r="O159">
            <v>10517675.190000001</v>
          </cell>
          <cell r="P159">
            <v>10759832.17</v>
          </cell>
          <cell r="Q159">
            <v>10759832.17</v>
          </cell>
          <cell r="R159">
            <v>9995803.3200000003</v>
          </cell>
          <cell r="S159">
            <v>10517675.190000001</v>
          </cell>
        </row>
        <row r="160"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F164">
            <v>7636285</v>
          </cell>
          <cell r="G164">
            <v>9103810.1300000008</v>
          </cell>
          <cell r="H164">
            <v>9103810.1300000008</v>
          </cell>
          <cell r="I164">
            <v>9617244.5</v>
          </cell>
          <cell r="J164">
            <v>9617244.5</v>
          </cell>
          <cell r="K164">
            <v>9840501.5499999989</v>
          </cell>
          <cell r="L164">
            <v>9840501.5499999989</v>
          </cell>
          <cell r="M164">
            <v>10759832.17</v>
          </cell>
          <cell r="N164">
            <v>9995803.3200000003</v>
          </cell>
          <cell r="O164">
            <v>10517675.190000001</v>
          </cell>
          <cell r="P164">
            <v>10759832.17</v>
          </cell>
          <cell r="Q164">
            <v>10759832.17</v>
          </cell>
          <cell r="R164">
            <v>9995803.3200000003</v>
          </cell>
          <cell r="S164">
            <v>10517675.190000001</v>
          </cell>
        </row>
        <row r="165"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</row>
        <row r="166">
          <cell r="F166">
            <v>31005401</v>
          </cell>
          <cell r="G166">
            <v>32908593</v>
          </cell>
          <cell r="H166">
            <v>32908593</v>
          </cell>
          <cell r="I166">
            <v>33757102</v>
          </cell>
          <cell r="J166">
            <v>33757102</v>
          </cell>
          <cell r="K166">
            <v>34094368</v>
          </cell>
          <cell r="L166">
            <v>34094368</v>
          </cell>
          <cell r="M166">
            <v>36888892</v>
          </cell>
          <cell r="N166">
            <v>35698837</v>
          </cell>
          <cell r="O166">
            <v>36547346</v>
          </cell>
          <cell r="P166">
            <v>36888892</v>
          </cell>
          <cell r="Q166">
            <v>36888892</v>
          </cell>
          <cell r="R166">
            <v>35698837</v>
          </cell>
          <cell r="S166">
            <v>36547346</v>
          </cell>
        </row>
        <row r="167"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</row>
        <row r="195">
          <cell r="F195">
            <v>-2689453</v>
          </cell>
          <cell r="G195">
            <v>0</v>
          </cell>
          <cell r="H195">
            <v>-15146426.350000007</v>
          </cell>
          <cell r="I195">
            <v>0</v>
          </cell>
          <cell r="J195">
            <v>-15292360.950000014</v>
          </cell>
          <cell r="K195">
            <v>0</v>
          </cell>
          <cell r="L195">
            <v>-19140201.149999991</v>
          </cell>
          <cell r="M195">
            <v>0</v>
          </cell>
          <cell r="N195">
            <v>0</v>
          </cell>
          <cell r="O195">
            <v>0</v>
          </cell>
          <cell r="P195">
            <v>2420999.7199999988</v>
          </cell>
          <cell r="Q195">
            <v>0</v>
          </cell>
          <cell r="R195">
            <v>344323.94000000879</v>
          </cell>
          <cell r="S195">
            <v>320640.58000000566</v>
          </cell>
        </row>
        <row r="196">
          <cell r="F196">
            <v>36354847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</row>
        <row r="198"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</row>
        <row r="199">
          <cell r="F199">
            <v>312944440.56745529</v>
          </cell>
          <cell r="G199">
            <v>284682192.46000004</v>
          </cell>
          <cell r="H199">
            <v>269535766.11000001</v>
          </cell>
          <cell r="I199">
            <v>287228694.53999996</v>
          </cell>
          <cell r="J199">
            <v>271936333.58999997</v>
          </cell>
          <cell r="K199">
            <v>294259359.77000004</v>
          </cell>
          <cell r="L199">
            <v>275119158.62000006</v>
          </cell>
          <cell r="M199">
            <v>294396591.36000001</v>
          </cell>
          <cell r="N199">
            <v>284831662.87</v>
          </cell>
          <cell r="O199">
            <v>287392227.44999993</v>
          </cell>
          <cell r="P199">
            <v>296817591.08000004</v>
          </cell>
          <cell r="Q199">
            <v>296932545.25771487</v>
          </cell>
          <cell r="R199">
            <v>285175986.81</v>
          </cell>
          <cell r="S199">
            <v>287712868.02999991</v>
          </cell>
        </row>
        <row r="200">
          <cell r="F200">
            <v>81736829.277518407</v>
          </cell>
          <cell r="G200">
            <v>97861392.160000011</v>
          </cell>
          <cell r="H200">
            <v>97861392.160000011</v>
          </cell>
          <cell r="I200">
            <v>98441932.189999998</v>
          </cell>
          <cell r="J200">
            <v>98441932.189999998</v>
          </cell>
          <cell r="K200">
            <v>97901202.299999997</v>
          </cell>
          <cell r="L200">
            <v>97901202.299999997</v>
          </cell>
          <cell r="M200">
            <v>97901202.299999997</v>
          </cell>
          <cell r="N200">
            <v>97861392.160000011</v>
          </cell>
          <cell r="O200">
            <v>98441932.189999998</v>
          </cell>
          <cell r="P200">
            <v>97901202.299999997</v>
          </cell>
          <cell r="Q200">
            <v>98740658.837946713</v>
          </cell>
          <cell r="R200">
            <v>97861392.160000011</v>
          </cell>
          <cell r="S200">
            <v>98441932.189999998</v>
          </cell>
        </row>
        <row r="201">
          <cell r="F201">
            <v>404259313.97502631</v>
          </cell>
          <cell r="G201">
            <v>440220696.66000009</v>
          </cell>
          <cell r="H201">
            <v>440220696.66000009</v>
          </cell>
          <cell r="I201">
            <v>442863382.98000002</v>
          </cell>
          <cell r="J201">
            <v>442863382.98000002</v>
          </cell>
          <cell r="K201">
            <v>440544956.18000001</v>
          </cell>
          <cell r="L201">
            <v>440544956.18000001</v>
          </cell>
          <cell r="M201">
            <v>440544956.18000001</v>
          </cell>
          <cell r="N201">
            <v>440220696.66000009</v>
          </cell>
          <cell r="O201">
            <v>442863382.98000002</v>
          </cell>
          <cell r="P201">
            <v>440544956.18000001</v>
          </cell>
          <cell r="Q201">
            <v>444342628.29078466</v>
          </cell>
          <cell r="R201">
            <v>440220696.66000009</v>
          </cell>
          <cell r="S201">
            <v>442863382.98000002</v>
          </cell>
        </row>
        <row r="202">
          <cell r="F202">
            <v>99466661.236666664</v>
          </cell>
          <cell r="G202">
            <v>60142606.893333331</v>
          </cell>
          <cell r="H202">
            <v>44996180.543333322</v>
          </cell>
          <cell r="I202">
            <v>59679607.960000001</v>
          </cell>
          <cell r="J202">
            <v>44387247.00999999</v>
          </cell>
          <cell r="K202">
            <v>59744030.859999992</v>
          </cell>
          <cell r="L202">
            <v>40603829.710000001</v>
          </cell>
          <cell r="M202">
            <v>59881262.449999996</v>
          </cell>
          <cell r="N202">
            <v>60292077.303333327</v>
          </cell>
          <cell r="O202">
            <v>59843140.870000005</v>
          </cell>
          <cell r="P202">
            <v>62302262.169999994</v>
          </cell>
          <cell r="Q202">
            <v>59890412.449999996</v>
          </cell>
          <cell r="R202">
            <v>60636401.24333334</v>
          </cell>
          <cell r="S202">
            <v>60163781.45000001</v>
          </cell>
        </row>
        <row r="203"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</row>
        <row r="204">
          <cell r="F204">
            <v>97308920.040000007</v>
          </cell>
          <cell r="G204">
            <v>106566345</v>
          </cell>
          <cell r="H204">
            <v>106566345</v>
          </cell>
          <cell r="I204">
            <v>107215009</v>
          </cell>
          <cell r="J204">
            <v>107215009</v>
          </cell>
          <cell r="K204">
            <v>106653131</v>
          </cell>
          <cell r="L204">
            <v>106653131</v>
          </cell>
          <cell r="M204">
            <v>106653131</v>
          </cell>
          <cell r="N204">
            <v>106566345</v>
          </cell>
          <cell r="O204">
            <v>107215009</v>
          </cell>
          <cell r="P204">
            <v>106653131</v>
          </cell>
          <cell r="Q204">
            <v>107565561.38118705</v>
          </cell>
          <cell r="R204">
            <v>106566345</v>
          </cell>
          <cell r="S204">
            <v>107215009</v>
          </cell>
        </row>
        <row r="205">
          <cell r="F205">
            <v>61300067</v>
          </cell>
          <cell r="G205">
            <v>63318441</v>
          </cell>
          <cell r="H205">
            <v>63318441</v>
          </cell>
          <cell r="I205">
            <v>64166950</v>
          </cell>
          <cell r="J205">
            <v>64166950</v>
          </cell>
          <cell r="K205">
            <v>80246748</v>
          </cell>
          <cell r="L205">
            <v>80246748</v>
          </cell>
          <cell r="M205">
            <v>80246748</v>
          </cell>
          <cell r="N205">
            <v>63318441</v>
          </cell>
          <cell r="O205">
            <v>64166950</v>
          </cell>
          <cell r="P205">
            <v>80246748</v>
          </cell>
          <cell r="Q205">
            <v>80246748</v>
          </cell>
          <cell r="R205">
            <v>63318441</v>
          </cell>
          <cell r="S205">
            <v>64166950</v>
          </cell>
        </row>
        <row r="206">
          <cell r="F206">
            <v>158608987.04000002</v>
          </cell>
          <cell r="G206">
            <v>169884786</v>
          </cell>
          <cell r="H206">
            <v>169884786</v>
          </cell>
          <cell r="I206">
            <v>171381959</v>
          </cell>
          <cell r="J206">
            <v>171381959</v>
          </cell>
          <cell r="K206">
            <v>186899879</v>
          </cell>
          <cell r="L206">
            <v>186899879</v>
          </cell>
          <cell r="M206">
            <v>186899879</v>
          </cell>
          <cell r="N206">
            <v>169884786</v>
          </cell>
          <cell r="O206">
            <v>171381959</v>
          </cell>
          <cell r="P206">
            <v>186899879</v>
          </cell>
          <cell r="Q206">
            <v>187812309.38118705</v>
          </cell>
          <cell r="R206">
            <v>169884786</v>
          </cell>
          <cell r="S206">
            <v>171381959</v>
          </cell>
        </row>
        <row r="207"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</row>
        <row r="208"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</row>
        <row r="237"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</row>
        <row r="238">
          <cell r="F238">
            <v>10465132</v>
          </cell>
          <cell r="G238">
            <v>10837306.699999999</v>
          </cell>
          <cell r="H238">
            <v>10837306.699999999</v>
          </cell>
          <cell r="I238">
            <v>10877139.509999998</v>
          </cell>
          <cell r="J238">
            <v>10877139.509999998</v>
          </cell>
          <cell r="K238">
            <v>10861301.65</v>
          </cell>
          <cell r="L238">
            <v>10861301.65</v>
          </cell>
          <cell r="M238">
            <v>10861301.65</v>
          </cell>
          <cell r="N238">
            <v>10837306.699999999</v>
          </cell>
          <cell r="O238">
            <v>10877139.509999998</v>
          </cell>
          <cell r="P238">
            <v>10861301.65</v>
          </cell>
          <cell r="Q238">
            <v>10930272.71088306</v>
          </cell>
          <cell r="R238">
            <v>10837306.699999999</v>
          </cell>
          <cell r="S238">
            <v>10877139.509999998</v>
          </cell>
        </row>
        <row r="239"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</row>
        <row r="240"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</row>
        <row r="241"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</row>
        <row r="242">
          <cell r="F242">
            <v>16169065</v>
          </cell>
          <cell r="G242">
            <v>17424206.569999997</v>
          </cell>
          <cell r="H242">
            <v>17424206.569999997</v>
          </cell>
          <cell r="I242">
            <v>17488741.400000002</v>
          </cell>
          <cell r="J242">
            <v>17488741.400000002</v>
          </cell>
          <cell r="K242">
            <v>17390079.190000001</v>
          </cell>
          <cell r="L242">
            <v>17390079.190000001</v>
          </cell>
          <cell r="M242">
            <v>17390079.190000001</v>
          </cell>
          <cell r="N242">
            <v>17424206.569999997</v>
          </cell>
          <cell r="O242">
            <v>17488741.400000002</v>
          </cell>
          <cell r="P242">
            <v>17390079.190000001</v>
          </cell>
          <cell r="Q242">
            <v>17501370.27179854</v>
          </cell>
          <cell r="R242">
            <v>17424206.569999997</v>
          </cell>
          <cell r="S242">
            <v>17488741.400000002</v>
          </cell>
        </row>
        <row r="243">
          <cell r="F243">
            <v>26634197</v>
          </cell>
          <cell r="G243">
            <v>28261513.270000003</v>
          </cell>
          <cell r="H243">
            <v>28261513.270000003</v>
          </cell>
          <cell r="I243">
            <v>28365880.910000004</v>
          </cell>
          <cell r="J243">
            <v>28365880.910000004</v>
          </cell>
          <cell r="K243">
            <v>28251380.84</v>
          </cell>
          <cell r="L243">
            <v>28251380.84</v>
          </cell>
          <cell r="M243">
            <v>28251380.84</v>
          </cell>
          <cell r="N243">
            <v>28261513.270000003</v>
          </cell>
          <cell r="O243">
            <v>28365880.910000004</v>
          </cell>
          <cell r="P243">
            <v>28251380.84</v>
          </cell>
          <cell r="Q243">
            <v>28431642.982681602</v>
          </cell>
          <cell r="R243">
            <v>28261513.270000003</v>
          </cell>
          <cell r="S243">
            <v>28365880.910000004</v>
          </cell>
        </row>
        <row r="244"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</row>
        <row r="245">
          <cell r="F245">
            <v>3271452</v>
          </cell>
          <cell r="G245">
            <v>3634700</v>
          </cell>
          <cell r="H245">
            <v>3634700</v>
          </cell>
          <cell r="I245">
            <v>3648162</v>
          </cell>
          <cell r="J245">
            <v>3648162</v>
          </cell>
          <cell r="K245">
            <v>3627581</v>
          </cell>
          <cell r="L245">
            <v>3627581</v>
          </cell>
          <cell r="M245">
            <v>3627581</v>
          </cell>
          <cell r="N245">
            <v>3634700</v>
          </cell>
          <cell r="O245">
            <v>3648162</v>
          </cell>
          <cell r="P245">
            <v>3627581</v>
          </cell>
          <cell r="Q245">
            <v>3650796.3867520164</v>
          </cell>
          <cell r="R245">
            <v>3634700</v>
          </cell>
          <cell r="S245">
            <v>3648162</v>
          </cell>
        </row>
        <row r="246"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</row>
        <row r="247">
          <cell r="F247">
            <v>161068</v>
          </cell>
          <cell r="G247">
            <v>134508.47</v>
          </cell>
          <cell r="H247">
            <v>134508.47</v>
          </cell>
          <cell r="I247">
            <v>134508.47</v>
          </cell>
          <cell r="J247">
            <v>134508.47</v>
          </cell>
          <cell r="K247">
            <v>134654.88</v>
          </cell>
          <cell r="L247">
            <v>134654.88</v>
          </cell>
          <cell r="M247">
            <v>134654.88</v>
          </cell>
          <cell r="N247">
            <v>134508.47</v>
          </cell>
          <cell r="O247">
            <v>134508.47</v>
          </cell>
          <cell r="P247">
            <v>134654.88</v>
          </cell>
          <cell r="Q247">
            <v>134654.88</v>
          </cell>
          <cell r="R247">
            <v>134508.47</v>
          </cell>
          <cell r="S247">
            <v>134508.47</v>
          </cell>
        </row>
        <row r="248"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</row>
        <row r="249"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</row>
        <row r="250"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</row>
        <row r="251">
          <cell r="F251">
            <v>1113739</v>
          </cell>
          <cell r="G251">
            <v>1123170.28</v>
          </cell>
          <cell r="H251">
            <v>1123170.28</v>
          </cell>
          <cell r="I251">
            <v>1123170.28</v>
          </cell>
          <cell r="J251">
            <v>1123170.28</v>
          </cell>
          <cell r="K251">
            <v>1124848.1500000001</v>
          </cell>
          <cell r="L251">
            <v>1124848.1500000001</v>
          </cell>
          <cell r="M251">
            <v>1124848.1500000001</v>
          </cell>
          <cell r="N251">
            <v>1123170.28</v>
          </cell>
          <cell r="O251">
            <v>1123170.28</v>
          </cell>
          <cell r="P251">
            <v>1124848.1500000001</v>
          </cell>
          <cell r="Q251">
            <v>1124848.1500000001</v>
          </cell>
          <cell r="R251">
            <v>1123170.28</v>
          </cell>
          <cell r="S251">
            <v>1123170.28</v>
          </cell>
        </row>
        <row r="252">
          <cell r="F252">
            <v>1274807</v>
          </cell>
          <cell r="G252">
            <v>1257678.75</v>
          </cell>
          <cell r="H252">
            <v>1257678.75</v>
          </cell>
          <cell r="I252">
            <v>1257678.75</v>
          </cell>
          <cell r="J252">
            <v>1257678.75</v>
          </cell>
          <cell r="K252">
            <v>1259503.0299999998</v>
          </cell>
          <cell r="L252">
            <v>1259503.0299999998</v>
          </cell>
          <cell r="M252">
            <v>1259503.0299999998</v>
          </cell>
          <cell r="N252">
            <v>1257678.75</v>
          </cell>
          <cell r="O252">
            <v>1257678.75</v>
          </cell>
          <cell r="P252">
            <v>1259503.0299999998</v>
          </cell>
          <cell r="Q252">
            <v>1259503.0299999998</v>
          </cell>
          <cell r="R252">
            <v>1257678.75</v>
          </cell>
          <cell r="S252">
            <v>1257678.75</v>
          </cell>
        </row>
        <row r="253"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</row>
        <row r="254">
          <cell r="F254">
            <v>226222</v>
          </cell>
          <cell r="G254">
            <v>234294</v>
          </cell>
          <cell r="H254">
            <v>234294</v>
          </cell>
          <cell r="I254">
            <v>234294</v>
          </cell>
          <cell r="J254">
            <v>234294</v>
          </cell>
          <cell r="K254">
            <v>234644</v>
          </cell>
          <cell r="L254">
            <v>234644</v>
          </cell>
          <cell r="M254">
            <v>234644</v>
          </cell>
          <cell r="N254">
            <v>234294</v>
          </cell>
          <cell r="O254">
            <v>234294</v>
          </cell>
          <cell r="P254">
            <v>234644</v>
          </cell>
          <cell r="Q254">
            <v>234644</v>
          </cell>
          <cell r="R254">
            <v>234294</v>
          </cell>
          <cell r="S254">
            <v>234294</v>
          </cell>
        </row>
        <row r="255"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</row>
        <row r="256">
          <cell r="F256">
            <v>108144.04985849999</v>
          </cell>
          <cell r="G256">
            <v>80730.69</v>
          </cell>
          <cell r="H256">
            <v>80730.69</v>
          </cell>
          <cell r="I256">
            <v>80730.69</v>
          </cell>
          <cell r="J256">
            <v>80730.69</v>
          </cell>
          <cell r="K256">
            <v>84778.410000000018</v>
          </cell>
          <cell r="L256">
            <v>84778.410000000018</v>
          </cell>
          <cell r="M256">
            <v>84778.410000000018</v>
          </cell>
          <cell r="N256">
            <v>80730.69</v>
          </cell>
          <cell r="O256">
            <v>80730.69</v>
          </cell>
          <cell r="P256">
            <v>84778.410000000018</v>
          </cell>
          <cell r="Q256">
            <v>84778.410000000018</v>
          </cell>
          <cell r="R256">
            <v>80730.69</v>
          </cell>
          <cell r="S256">
            <v>80730.69</v>
          </cell>
        </row>
        <row r="257"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</row>
        <row r="258"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</row>
        <row r="259"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</row>
        <row r="260">
          <cell r="F260">
            <v>63657.490141500006</v>
          </cell>
          <cell r="G260">
            <v>65685.33</v>
          </cell>
          <cell r="H260">
            <v>65685.33</v>
          </cell>
          <cell r="I260">
            <v>65685.33</v>
          </cell>
          <cell r="J260">
            <v>65685.33</v>
          </cell>
          <cell r="K260">
            <v>68978.7</v>
          </cell>
          <cell r="L260">
            <v>68978.7</v>
          </cell>
          <cell r="M260">
            <v>68978.7</v>
          </cell>
          <cell r="N260">
            <v>65685.33</v>
          </cell>
          <cell r="O260">
            <v>65685.33</v>
          </cell>
          <cell r="P260">
            <v>68978.7</v>
          </cell>
          <cell r="Q260">
            <v>68978.7</v>
          </cell>
          <cell r="R260">
            <v>65685.33</v>
          </cell>
          <cell r="S260">
            <v>65685.33</v>
          </cell>
        </row>
        <row r="261">
          <cell r="F261">
            <v>171801.53999999998</v>
          </cell>
          <cell r="G261">
            <v>146416.02000000002</v>
          </cell>
          <cell r="H261">
            <v>146416.02000000002</v>
          </cell>
          <cell r="I261">
            <v>146416.02000000002</v>
          </cell>
          <cell r="J261">
            <v>146416.02000000002</v>
          </cell>
          <cell r="K261">
            <v>153757.10999999999</v>
          </cell>
          <cell r="L261">
            <v>153757.10999999999</v>
          </cell>
          <cell r="M261">
            <v>153757.10999999999</v>
          </cell>
          <cell r="N261">
            <v>146416.02000000002</v>
          </cell>
          <cell r="O261">
            <v>146416.02000000002</v>
          </cell>
          <cell r="P261">
            <v>153757.10999999999</v>
          </cell>
          <cell r="Q261">
            <v>153757.10999999999</v>
          </cell>
          <cell r="R261">
            <v>146416.02000000002</v>
          </cell>
          <cell r="S261">
            <v>146416.02000000002</v>
          </cell>
        </row>
        <row r="262"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</row>
        <row r="263">
          <cell r="F263">
            <v>13051.5</v>
          </cell>
          <cell r="G263">
            <v>13702</v>
          </cell>
          <cell r="H263">
            <v>13702</v>
          </cell>
          <cell r="I263">
            <v>13702</v>
          </cell>
          <cell r="J263">
            <v>13702</v>
          </cell>
          <cell r="K263">
            <v>14389</v>
          </cell>
          <cell r="L263">
            <v>14389</v>
          </cell>
          <cell r="M263">
            <v>14389</v>
          </cell>
          <cell r="N263">
            <v>13702</v>
          </cell>
          <cell r="O263">
            <v>13702</v>
          </cell>
          <cell r="P263">
            <v>14389</v>
          </cell>
          <cell r="Q263">
            <v>14389</v>
          </cell>
          <cell r="R263">
            <v>13702</v>
          </cell>
          <cell r="S263">
            <v>13702</v>
          </cell>
        </row>
        <row r="264"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</row>
        <row r="267"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</row>
        <row r="268"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</row>
        <row r="274">
          <cell r="F274">
            <v>33564</v>
          </cell>
          <cell r="G274">
            <v>30160.030000000006</v>
          </cell>
          <cell r="H274">
            <v>30160.030000000006</v>
          </cell>
          <cell r="I274">
            <v>30160.030000000006</v>
          </cell>
          <cell r="J274">
            <v>30160.030000000006</v>
          </cell>
          <cell r="K274">
            <v>30191.97</v>
          </cell>
          <cell r="L274">
            <v>30191.97</v>
          </cell>
          <cell r="M274">
            <v>30191.97</v>
          </cell>
          <cell r="N274">
            <v>30160.030000000006</v>
          </cell>
          <cell r="O274">
            <v>30160.030000000006</v>
          </cell>
          <cell r="P274">
            <v>30191.97</v>
          </cell>
          <cell r="Q274">
            <v>30191.97</v>
          </cell>
          <cell r="R274">
            <v>30160.030000000006</v>
          </cell>
          <cell r="S274">
            <v>30160.030000000006</v>
          </cell>
        </row>
        <row r="275"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</row>
        <row r="276">
          <cell r="F276">
            <v>-338</v>
          </cell>
          <cell r="G276">
            <v>26142.71</v>
          </cell>
          <cell r="H276">
            <v>26142.71</v>
          </cell>
          <cell r="I276">
            <v>26142.71</v>
          </cell>
          <cell r="J276">
            <v>26142.71</v>
          </cell>
          <cell r="K276">
            <v>26184.559999999998</v>
          </cell>
          <cell r="L276">
            <v>26184.559999999998</v>
          </cell>
          <cell r="M276">
            <v>26184.559999999998</v>
          </cell>
          <cell r="N276">
            <v>26142.71</v>
          </cell>
          <cell r="O276">
            <v>26142.71</v>
          </cell>
          <cell r="P276">
            <v>26184.559999999998</v>
          </cell>
          <cell r="Q276">
            <v>26184.559999999998</v>
          </cell>
          <cell r="R276">
            <v>26142.71</v>
          </cell>
          <cell r="S276">
            <v>26142.71</v>
          </cell>
        </row>
        <row r="277"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</row>
        <row r="278">
          <cell r="F278">
            <v>407773</v>
          </cell>
          <cell r="G278">
            <v>399999.18</v>
          </cell>
          <cell r="H278">
            <v>399999.18</v>
          </cell>
          <cell r="I278">
            <v>399999.18</v>
          </cell>
          <cell r="J278">
            <v>399999.18</v>
          </cell>
          <cell r="K278">
            <v>400639.05000000005</v>
          </cell>
          <cell r="L278">
            <v>400639.05000000005</v>
          </cell>
          <cell r="M278">
            <v>400639.05000000005</v>
          </cell>
          <cell r="N278">
            <v>399999.18</v>
          </cell>
          <cell r="O278">
            <v>399999.18</v>
          </cell>
          <cell r="P278">
            <v>400639.05000000005</v>
          </cell>
          <cell r="Q278">
            <v>400639.05000000005</v>
          </cell>
          <cell r="R278">
            <v>399999.18</v>
          </cell>
          <cell r="S278">
            <v>399999.18</v>
          </cell>
        </row>
        <row r="279">
          <cell r="F279">
            <v>440999</v>
          </cell>
          <cell r="G279">
            <v>456301.92000000004</v>
          </cell>
          <cell r="H279">
            <v>456301.92000000004</v>
          </cell>
          <cell r="I279">
            <v>456301.92000000004</v>
          </cell>
          <cell r="J279">
            <v>456301.92000000004</v>
          </cell>
          <cell r="K279">
            <v>457015.58000000007</v>
          </cell>
          <cell r="L279">
            <v>457015.58000000007</v>
          </cell>
          <cell r="M279">
            <v>457015.58000000007</v>
          </cell>
          <cell r="N279">
            <v>456301.92000000004</v>
          </cell>
          <cell r="O279">
            <v>456301.92000000004</v>
          </cell>
          <cell r="P279">
            <v>457015.58000000007</v>
          </cell>
          <cell r="Q279">
            <v>457015.58000000007</v>
          </cell>
          <cell r="R279">
            <v>456301.92000000004</v>
          </cell>
          <cell r="S279">
            <v>456301.92000000004</v>
          </cell>
        </row>
        <row r="280"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</row>
        <row r="281">
          <cell r="F281">
            <v>140438</v>
          </cell>
          <cell r="G281">
            <v>144403</v>
          </cell>
          <cell r="H281">
            <v>144403</v>
          </cell>
          <cell r="I281">
            <v>144403</v>
          </cell>
          <cell r="J281">
            <v>144403</v>
          </cell>
          <cell r="K281">
            <v>144634</v>
          </cell>
          <cell r="L281">
            <v>144634</v>
          </cell>
          <cell r="M281">
            <v>144634</v>
          </cell>
          <cell r="N281">
            <v>144403</v>
          </cell>
          <cell r="O281">
            <v>144403</v>
          </cell>
          <cell r="P281">
            <v>144634</v>
          </cell>
          <cell r="Q281">
            <v>144634</v>
          </cell>
          <cell r="R281">
            <v>144403</v>
          </cell>
          <cell r="S281">
            <v>144403</v>
          </cell>
        </row>
        <row r="282"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</row>
        <row r="294"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</row>
        <row r="295"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</row>
        <row r="299">
          <cell r="F299"/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</row>
        <row r="300"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</row>
        <row r="301">
          <cell r="F301">
            <v>66360</v>
          </cell>
          <cell r="G301">
            <v>63188.960000000006</v>
          </cell>
          <cell r="H301">
            <v>63188.960000000006</v>
          </cell>
          <cell r="I301">
            <v>63188.960000000006</v>
          </cell>
          <cell r="J301">
            <v>63188.960000000006</v>
          </cell>
          <cell r="K301">
            <v>63213.41</v>
          </cell>
          <cell r="L301">
            <v>63213.41</v>
          </cell>
          <cell r="M301">
            <v>63213.41</v>
          </cell>
          <cell r="N301">
            <v>57188.93</v>
          </cell>
          <cell r="O301">
            <v>63188.960000000006</v>
          </cell>
          <cell r="P301">
            <v>63213.41</v>
          </cell>
          <cell r="Q301">
            <v>63213.41</v>
          </cell>
          <cell r="R301">
            <v>57188.93</v>
          </cell>
          <cell r="S301">
            <v>63188.960000000006</v>
          </cell>
        </row>
        <row r="302"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</row>
        <row r="303"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</row>
        <row r="304"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F306">
            <v>66360</v>
          </cell>
          <cell r="G306">
            <v>63188.960000000006</v>
          </cell>
          <cell r="H306">
            <v>63188.960000000006</v>
          </cell>
          <cell r="I306">
            <v>63188.960000000006</v>
          </cell>
          <cell r="J306">
            <v>63188.960000000006</v>
          </cell>
          <cell r="K306">
            <v>63213.41</v>
          </cell>
          <cell r="L306">
            <v>63213.41</v>
          </cell>
          <cell r="M306">
            <v>63213.41</v>
          </cell>
          <cell r="N306">
            <v>57188.93</v>
          </cell>
          <cell r="O306">
            <v>63188.960000000006</v>
          </cell>
          <cell r="P306">
            <v>63213.41</v>
          </cell>
          <cell r="Q306">
            <v>63213.41</v>
          </cell>
          <cell r="R306">
            <v>57188.93</v>
          </cell>
          <cell r="S306">
            <v>63188.960000000006</v>
          </cell>
        </row>
        <row r="307"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</row>
        <row r="308">
          <cell r="F308">
            <v>164134</v>
          </cell>
          <cell r="G308">
            <v>164496</v>
          </cell>
          <cell r="H308">
            <v>164496</v>
          </cell>
          <cell r="I308">
            <v>164496</v>
          </cell>
          <cell r="J308">
            <v>164496</v>
          </cell>
          <cell r="K308">
            <v>164762</v>
          </cell>
          <cell r="L308">
            <v>164762</v>
          </cell>
          <cell r="M308">
            <v>164762</v>
          </cell>
          <cell r="N308">
            <v>164496</v>
          </cell>
          <cell r="O308">
            <v>164496</v>
          </cell>
          <cell r="P308">
            <v>164762</v>
          </cell>
          <cell r="Q308">
            <v>164762</v>
          </cell>
          <cell r="R308">
            <v>164496</v>
          </cell>
          <cell r="S308">
            <v>164496</v>
          </cell>
        </row>
        <row r="309"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</row>
        <row r="310">
          <cell r="F310">
            <v>33386</v>
          </cell>
          <cell r="G310">
            <v>33516.729999999996</v>
          </cell>
          <cell r="H310">
            <v>33516.729999999996</v>
          </cell>
          <cell r="I310">
            <v>33516.729999999996</v>
          </cell>
          <cell r="J310">
            <v>33516.729999999996</v>
          </cell>
          <cell r="K310">
            <v>33557.810000000005</v>
          </cell>
          <cell r="L310">
            <v>33557.810000000005</v>
          </cell>
          <cell r="M310">
            <v>33557.810000000005</v>
          </cell>
          <cell r="N310">
            <v>33516.729999999996</v>
          </cell>
          <cell r="O310">
            <v>33516.729999999996</v>
          </cell>
          <cell r="P310">
            <v>33557.810000000005</v>
          </cell>
          <cell r="Q310">
            <v>33557.810000000005</v>
          </cell>
          <cell r="R310">
            <v>33516.729999999996</v>
          </cell>
          <cell r="S310">
            <v>33516.729999999996</v>
          </cell>
        </row>
        <row r="311"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</row>
        <row r="312"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</row>
        <row r="313">
          <cell r="F313"/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F315">
            <v>33386</v>
          </cell>
          <cell r="G315">
            <v>33516.729999999996</v>
          </cell>
          <cell r="H315">
            <v>33516.729999999996</v>
          </cell>
          <cell r="I315">
            <v>33516.729999999996</v>
          </cell>
          <cell r="J315">
            <v>33516.729999999996</v>
          </cell>
          <cell r="K315">
            <v>33557.810000000005</v>
          </cell>
          <cell r="L315">
            <v>33557.810000000005</v>
          </cell>
          <cell r="M315">
            <v>33557.810000000005</v>
          </cell>
          <cell r="N315">
            <v>33516.729999999996</v>
          </cell>
          <cell r="O315">
            <v>33516.729999999996</v>
          </cell>
          <cell r="P315">
            <v>33557.810000000005</v>
          </cell>
          <cell r="Q315">
            <v>33557.810000000005</v>
          </cell>
          <cell r="R315">
            <v>33516.729999999996</v>
          </cell>
          <cell r="S315">
            <v>33516.729999999996</v>
          </cell>
        </row>
        <row r="316"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</row>
        <row r="317">
          <cell r="F317">
            <v>490123</v>
          </cell>
          <cell r="G317">
            <v>491205</v>
          </cell>
          <cell r="H317">
            <v>491205</v>
          </cell>
          <cell r="I317">
            <v>491205</v>
          </cell>
          <cell r="J317">
            <v>491205</v>
          </cell>
          <cell r="K317">
            <v>491993</v>
          </cell>
          <cell r="L317">
            <v>491993</v>
          </cell>
          <cell r="M317">
            <v>491993</v>
          </cell>
          <cell r="N317">
            <v>491205</v>
          </cell>
          <cell r="O317">
            <v>491205</v>
          </cell>
          <cell r="P317">
            <v>491993</v>
          </cell>
          <cell r="Q317">
            <v>491993</v>
          </cell>
          <cell r="R317">
            <v>491205</v>
          </cell>
          <cell r="S317">
            <v>491205</v>
          </cell>
        </row>
        <row r="318"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</row>
        <row r="319">
          <cell r="F319">
            <v>-186374.14999999997</v>
          </cell>
          <cell r="G319">
            <v>0</v>
          </cell>
          <cell r="H319">
            <v>-53799.755799999693</v>
          </cell>
          <cell r="I319">
            <v>0</v>
          </cell>
          <cell r="J319">
            <v>-54648.700999999943</v>
          </cell>
          <cell r="K319">
            <v>0</v>
          </cell>
          <cell r="L319">
            <v>24076.327300000412</v>
          </cell>
          <cell r="M319">
            <v>0</v>
          </cell>
          <cell r="N319">
            <v>0</v>
          </cell>
          <cell r="O319">
            <v>0</v>
          </cell>
          <cell r="P319">
            <v>24076.327300000412</v>
          </cell>
          <cell r="Q319">
            <v>0</v>
          </cell>
          <cell r="R319">
            <v>-53799.755799999693</v>
          </cell>
          <cell r="S319">
            <v>-54648.700999999943</v>
          </cell>
        </row>
        <row r="320">
          <cell r="F320">
            <v>266935.02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</row>
        <row r="322">
          <cell r="F322">
            <v>10848468.919858498</v>
          </cell>
          <cell r="G322">
            <v>11082705.889999999</v>
          </cell>
          <cell r="H322">
            <v>11028906.134199999</v>
          </cell>
          <cell r="I322">
            <v>11122538.699999997</v>
          </cell>
          <cell r="J322">
            <v>11067889.998999998</v>
          </cell>
          <cell r="K322">
            <v>11110926.910000002</v>
          </cell>
          <cell r="L322">
            <v>11135003.237300003</v>
          </cell>
          <cell r="M322">
            <v>11110926.910000002</v>
          </cell>
          <cell r="N322">
            <v>11082705.889999999</v>
          </cell>
          <cell r="O322">
            <v>11122538.699999997</v>
          </cell>
          <cell r="P322">
            <v>11135003.237300003</v>
          </cell>
          <cell r="Q322">
            <v>11179897.970883062</v>
          </cell>
          <cell r="R322">
            <v>11028906.134199999</v>
          </cell>
          <cell r="S322">
            <v>11067889.998999998</v>
          </cell>
        </row>
        <row r="323">
          <cell r="F323">
            <v>-338</v>
          </cell>
          <cell r="G323">
            <v>26142.71</v>
          </cell>
          <cell r="H323">
            <v>26142.71</v>
          </cell>
          <cell r="I323">
            <v>26142.71</v>
          </cell>
          <cell r="J323">
            <v>26142.71</v>
          </cell>
          <cell r="K323">
            <v>26184.559999999998</v>
          </cell>
          <cell r="L323">
            <v>26184.559999999998</v>
          </cell>
          <cell r="M323">
            <v>26184.559999999998</v>
          </cell>
          <cell r="N323">
            <v>26142.71</v>
          </cell>
          <cell r="O323">
            <v>26142.71</v>
          </cell>
          <cell r="P323">
            <v>26184.559999999998</v>
          </cell>
          <cell r="Q323">
            <v>26184.559999999998</v>
          </cell>
          <cell r="R323">
            <v>26142.71</v>
          </cell>
          <cell r="S323">
            <v>26142.71</v>
          </cell>
        </row>
        <row r="324">
          <cell r="F324">
            <v>99746</v>
          </cell>
          <cell r="G324">
            <v>96705.69</v>
          </cell>
          <cell r="H324">
            <v>96705.69</v>
          </cell>
          <cell r="I324">
            <v>96705.69</v>
          </cell>
          <cell r="J324">
            <v>96705.69</v>
          </cell>
          <cell r="K324">
            <v>96771.22</v>
          </cell>
          <cell r="L324">
            <v>96771.22</v>
          </cell>
          <cell r="M324">
            <v>96771.22</v>
          </cell>
          <cell r="N324">
            <v>90705.66</v>
          </cell>
          <cell r="O324">
            <v>96705.69</v>
          </cell>
          <cell r="P324">
            <v>96771.22</v>
          </cell>
          <cell r="Q324">
            <v>96771.22</v>
          </cell>
          <cell r="R324">
            <v>90705.66</v>
          </cell>
          <cell r="S324">
            <v>96705.69</v>
          </cell>
        </row>
        <row r="325">
          <cell r="F325">
            <v>17754234.4901415</v>
          </cell>
          <cell r="G325">
            <v>19013061.359999996</v>
          </cell>
          <cell r="H325">
            <v>19013061.359999996</v>
          </cell>
          <cell r="I325">
            <v>19077596.190000001</v>
          </cell>
          <cell r="J325">
            <v>19077596.190000001</v>
          </cell>
          <cell r="K325">
            <v>18984545.09</v>
          </cell>
          <cell r="L325">
            <v>18984545.09</v>
          </cell>
          <cell r="M325">
            <v>18984545.09</v>
          </cell>
          <cell r="N325">
            <v>19013061.359999996</v>
          </cell>
          <cell r="O325">
            <v>19077596.190000001</v>
          </cell>
          <cell r="P325">
            <v>18984545.09</v>
          </cell>
          <cell r="Q325">
            <v>19095836.171798538</v>
          </cell>
          <cell r="R325">
            <v>19013061.359999996</v>
          </cell>
          <cell r="S325">
            <v>19077596.190000001</v>
          </cell>
        </row>
        <row r="326">
          <cell r="F326">
            <v>28621550.539999999</v>
          </cell>
          <cell r="G326">
            <v>30218615.650000006</v>
          </cell>
          <cell r="H326">
            <v>30218615.650000006</v>
          </cell>
          <cell r="I326">
            <v>30322983.290000007</v>
          </cell>
          <cell r="J326">
            <v>30322983.290000007</v>
          </cell>
          <cell r="K326">
            <v>30218427.780000001</v>
          </cell>
          <cell r="L326">
            <v>30218427.780000001</v>
          </cell>
          <cell r="M326">
            <v>30218427.780000001</v>
          </cell>
          <cell r="N326">
            <v>30212615.620000005</v>
          </cell>
          <cell r="O326">
            <v>30322983.290000007</v>
          </cell>
          <cell r="P326">
            <v>30218427.780000001</v>
          </cell>
          <cell r="Q326">
            <v>30398689.9226816</v>
          </cell>
          <cell r="R326">
            <v>30212615.620000005</v>
          </cell>
          <cell r="S326">
            <v>30322983.290000007</v>
          </cell>
        </row>
        <row r="327"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</row>
        <row r="328">
          <cell r="F328">
            <v>3651163.5</v>
          </cell>
          <cell r="G328">
            <v>4027099</v>
          </cell>
          <cell r="H328">
            <v>4027099</v>
          </cell>
          <cell r="I328">
            <v>4040561</v>
          </cell>
          <cell r="J328">
            <v>4040561</v>
          </cell>
          <cell r="K328">
            <v>4021248</v>
          </cell>
          <cell r="L328">
            <v>4021248</v>
          </cell>
          <cell r="M328">
            <v>4021248</v>
          </cell>
          <cell r="N328">
            <v>4027099</v>
          </cell>
          <cell r="O328">
            <v>4040561</v>
          </cell>
          <cell r="P328">
            <v>4021248</v>
          </cell>
          <cell r="Q328">
            <v>4044463.3867520164</v>
          </cell>
          <cell r="R328">
            <v>4027099</v>
          </cell>
          <cell r="S328">
            <v>4040561</v>
          </cell>
        </row>
        <row r="329">
          <cell r="F329">
            <v>654257</v>
          </cell>
          <cell r="G329">
            <v>655701</v>
          </cell>
          <cell r="H329">
            <v>655701</v>
          </cell>
          <cell r="I329">
            <v>655701</v>
          </cell>
          <cell r="J329">
            <v>655701</v>
          </cell>
          <cell r="K329">
            <v>656755</v>
          </cell>
          <cell r="L329">
            <v>656755</v>
          </cell>
          <cell r="M329">
            <v>656755</v>
          </cell>
          <cell r="N329">
            <v>655701</v>
          </cell>
          <cell r="O329">
            <v>655701</v>
          </cell>
          <cell r="P329">
            <v>656755</v>
          </cell>
          <cell r="Q329">
            <v>656755</v>
          </cell>
          <cell r="R329">
            <v>655701</v>
          </cell>
          <cell r="S329">
            <v>655701</v>
          </cell>
        </row>
        <row r="330">
          <cell r="F330">
            <v>4305420.5</v>
          </cell>
          <cell r="G330">
            <v>4682800</v>
          </cell>
          <cell r="H330">
            <v>4682800</v>
          </cell>
          <cell r="I330">
            <v>4696262</v>
          </cell>
          <cell r="J330">
            <v>4696262</v>
          </cell>
          <cell r="K330">
            <v>4678003</v>
          </cell>
          <cell r="L330">
            <v>4678003</v>
          </cell>
          <cell r="M330">
            <v>4678003</v>
          </cell>
          <cell r="N330">
            <v>4682800</v>
          </cell>
          <cell r="O330">
            <v>4696262</v>
          </cell>
          <cell r="P330">
            <v>4678003</v>
          </cell>
          <cell r="Q330">
            <v>4701218.3867520168</v>
          </cell>
          <cell r="R330">
            <v>4682800</v>
          </cell>
          <cell r="S330">
            <v>4696262</v>
          </cell>
        </row>
        <row r="331">
          <cell r="F331"/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</row>
        <row r="332">
          <cell r="F332"/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</row>
        <row r="335"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</row>
        <row r="336"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F341"/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F343"/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</row>
        <row r="344"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</row>
        <row r="345"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</row>
        <row r="360"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</row>
        <row r="361"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</row>
        <row r="362">
          <cell r="F362">
            <v>323792909.48731381</v>
          </cell>
          <cell r="G362">
            <v>295764898.35000002</v>
          </cell>
          <cell r="H362">
            <v>280564672.24419999</v>
          </cell>
          <cell r="I362">
            <v>298351233.23999995</v>
          </cell>
          <cell r="J362">
            <v>283004223.58899999</v>
          </cell>
          <cell r="K362">
            <v>305370286.68000007</v>
          </cell>
          <cell r="L362">
            <v>286254161.85730004</v>
          </cell>
          <cell r="M362">
            <v>305507518.27000004</v>
          </cell>
          <cell r="N362">
            <v>295914368.75999999</v>
          </cell>
          <cell r="O362">
            <v>298514766.14999992</v>
          </cell>
          <cell r="P362">
            <v>307952594.31730002</v>
          </cell>
          <cell r="Q362">
            <v>308112443.22859794</v>
          </cell>
          <cell r="R362">
            <v>296204892.94419998</v>
          </cell>
          <cell r="S362">
            <v>298780758.02899992</v>
          </cell>
        </row>
        <row r="363">
          <cell r="F363">
            <v>81736491.277518407</v>
          </cell>
          <cell r="G363">
            <v>97887534.870000005</v>
          </cell>
          <cell r="H363">
            <v>97887534.870000005</v>
          </cell>
          <cell r="I363">
            <v>98468074.899999991</v>
          </cell>
          <cell r="J363">
            <v>98468074.899999991</v>
          </cell>
          <cell r="K363">
            <v>97927386.859999999</v>
          </cell>
          <cell r="L363">
            <v>97927386.859999999</v>
          </cell>
          <cell r="M363">
            <v>97927386.859999999</v>
          </cell>
          <cell r="N363">
            <v>97887534.870000005</v>
          </cell>
          <cell r="O363">
            <v>98468074.899999991</v>
          </cell>
          <cell r="P363">
            <v>97927386.859999999</v>
          </cell>
          <cell r="Q363">
            <v>98766843.397946715</v>
          </cell>
          <cell r="R363">
            <v>97887534.870000005</v>
          </cell>
          <cell r="S363">
            <v>98468074.899999991</v>
          </cell>
        </row>
        <row r="364">
          <cell r="F364">
            <v>99746</v>
          </cell>
          <cell r="G364">
            <v>96705.69</v>
          </cell>
          <cell r="H364">
            <v>96705.69</v>
          </cell>
          <cell r="I364">
            <v>96705.69</v>
          </cell>
          <cell r="J364">
            <v>96705.69</v>
          </cell>
          <cell r="K364">
            <v>96771.22</v>
          </cell>
          <cell r="L364">
            <v>96771.22</v>
          </cell>
          <cell r="M364">
            <v>96771.22</v>
          </cell>
          <cell r="N364">
            <v>90705.66</v>
          </cell>
          <cell r="O364">
            <v>96705.69</v>
          </cell>
          <cell r="P364">
            <v>96771.22</v>
          </cell>
          <cell r="Q364">
            <v>96771.22</v>
          </cell>
          <cell r="R364">
            <v>90705.66</v>
          </cell>
          <cell r="S364">
            <v>96705.69</v>
          </cell>
        </row>
        <row r="365">
          <cell r="F365">
            <v>422013548.46516782</v>
          </cell>
          <cell r="G365">
            <v>459233758.0200001</v>
          </cell>
          <cell r="H365">
            <v>459233758.0200001</v>
          </cell>
          <cell r="I365">
            <v>461940979.17000002</v>
          </cell>
          <cell r="J365">
            <v>461940979.17000002</v>
          </cell>
          <cell r="K365">
            <v>459529501.26999998</v>
          </cell>
          <cell r="L365">
            <v>459529501.26999998</v>
          </cell>
          <cell r="M365">
            <v>459529501.26999998</v>
          </cell>
          <cell r="N365">
            <v>459233758.0200001</v>
          </cell>
          <cell r="O365">
            <v>461940979.17000002</v>
          </cell>
          <cell r="P365">
            <v>459529501.26999998</v>
          </cell>
          <cell r="Q365">
            <v>463438464.46258318</v>
          </cell>
          <cell r="R365">
            <v>459233758.0200001</v>
          </cell>
          <cell r="S365">
            <v>461940979.17000002</v>
          </cell>
        </row>
        <row r="366"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</row>
        <row r="367">
          <cell r="F367">
            <v>827642695.23000002</v>
          </cell>
          <cell r="G367">
            <v>852982896.93000007</v>
          </cell>
          <cell r="H367">
            <v>837782670.82420015</v>
          </cell>
          <cell r="I367">
            <v>858856993</v>
          </cell>
          <cell r="J367">
            <v>843509983.34899998</v>
          </cell>
          <cell r="K367">
            <v>862923946.03000009</v>
          </cell>
          <cell r="L367">
            <v>843807821.20730007</v>
          </cell>
          <cell r="M367">
            <v>863061177.62000012</v>
          </cell>
          <cell r="N367">
            <v>853126367.31000018</v>
          </cell>
          <cell r="O367">
            <v>859020525.90999985</v>
          </cell>
          <cell r="P367">
            <v>865506253.66729999</v>
          </cell>
          <cell r="Q367">
            <v>870414522.30912781</v>
          </cell>
          <cell r="R367">
            <v>853416891.49420011</v>
          </cell>
          <cell r="S367">
            <v>859286517.78899992</v>
          </cell>
        </row>
        <row r="368"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</row>
        <row r="369">
          <cell r="F369">
            <v>100960083.54000001</v>
          </cell>
          <cell r="G369">
            <v>110593444</v>
          </cell>
          <cell r="H369">
            <v>110593444</v>
          </cell>
          <cell r="I369">
            <v>111255570</v>
          </cell>
          <cell r="J369">
            <v>111255570</v>
          </cell>
          <cell r="K369">
            <v>110674379</v>
          </cell>
          <cell r="L369">
            <v>110674379</v>
          </cell>
          <cell r="M369">
            <v>110674379</v>
          </cell>
          <cell r="N369">
            <v>110593444</v>
          </cell>
          <cell r="O369">
            <v>111255570</v>
          </cell>
          <cell r="P369">
            <v>110674379</v>
          </cell>
          <cell r="Q369">
            <v>111610024.76793906</v>
          </cell>
          <cell r="R369">
            <v>110593444</v>
          </cell>
          <cell r="S369">
            <v>111255570</v>
          </cell>
        </row>
        <row r="370">
          <cell r="F370">
            <v>61954324</v>
          </cell>
          <cell r="G370">
            <v>63974142</v>
          </cell>
          <cell r="H370">
            <v>63974142</v>
          </cell>
          <cell r="I370">
            <v>64822651</v>
          </cell>
          <cell r="J370">
            <v>64822651</v>
          </cell>
          <cell r="K370">
            <v>80903503</v>
          </cell>
          <cell r="L370">
            <v>80903503</v>
          </cell>
          <cell r="M370">
            <v>80903503</v>
          </cell>
          <cell r="N370">
            <v>63974142</v>
          </cell>
          <cell r="O370">
            <v>64822651</v>
          </cell>
          <cell r="P370">
            <v>80903503</v>
          </cell>
          <cell r="Q370">
            <v>80903503</v>
          </cell>
          <cell r="R370">
            <v>63974142</v>
          </cell>
          <cell r="S370">
            <v>64822651</v>
          </cell>
        </row>
        <row r="371">
          <cell r="F371">
            <v>162914407.54000002</v>
          </cell>
          <cell r="G371">
            <v>174567586</v>
          </cell>
          <cell r="H371">
            <v>174567586</v>
          </cell>
          <cell r="I371">
            <v>176078221</v>
          </cell>
          <cell r="J371">
            <v>176078221</v>
          </cell>
          <cell r="K371">
            <v>191577882</v>
          </cell>
          <cell r="L371">
            <v>191577882</v>
          </cell>
          <cell r="M371">
            <v>191577882</v>
          </cell>
          <cell r="N371">
            <v>174567586</v>
          </cell>
          <cell r="O371">
            <v>176078221</v>
          </cell>
          <cell r="P371">
            <v>191577882</v>
          </cell>
          <cell r="Q371">
            <v>192513527.76793906</v>
          </cell>
          <cell r="R371">
            <v>174567586</v>
          </cell>
          <cell r="S371">
            <v>176078221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H7" t="str">
            <v>QGC Other Rev Dec 2011</v>
          </cell>
          <cell r="I7" t="str">
            <v>QGC Other Rev Dec 2011</v>
          </cell>
        </row>
        <row r="8">
          <cell r="H8"/>
          <cell r="I8"/>
        </row>
        <row r="9">
          <cell r="H9"/>
          <cell r="I9"/>
        </row>
        <row r="10">
          <cell r="H10"/>
          <cell r="I10"/>
        </row>
        <row r="11">
          <cell r="H11"/>
          <cell r="I11"/>
        </row>
        <row r="12">
          <cell r="H12"/>
          <cell r="I12"/>
        </row>
        <row r="13">
          <cell r="H13"/>
          <cell r="I13"/>
        </row>
        <row r="14">
          <cell r="H14"/>
          <cell r="I14"/>
        </row>
        <row r="15">
          <cell r="H15">
            <v>3172042.6119447998</v>
          </cell>
          <cell r="I15">
            <v>3172042.6119447998</v>
          </cell>
        </row>
        <row r="16">
          <cell r="H16">
            <v>116865.6980552001</v>
          </cell>
          <cell r="I16">
            <v>116865.6980552001</v>
          </cell>
        </row>
        <row r="17">
          <cell r="H17">
            <v>3288908.31</v>
          </cell>
          <cell r="I17">
            <v>3288908.31</v>
          </cell>
        </row>
        <row r="18">
          <cell r="H18"/>
          <cell r="I18"/>
        </row>
        <row r="19">
          <cell r="H19"/>
          <cell r="I19"/>
        </row>
        <row r="20">
          <cell r="H20">
            <v>1973346.72</v>
          </cell>
          <cell r="I20">
            <v>1973346.72</v>
          </cell>
        </row>
        <row r="21">
          <cell r="H21">
            <v>91289.520000000019</v>
          </cell>
          <cell r="I21">
            <v>91289.520000000019</v>
          </cell>
        </row>
        <row r="22">
          <cell r="H22">
            <v>2064636.24</v>
          </cell>
          <cell r="I22">
            <v>2064636.24</v>
          </cell>
        </row>
        <row r="23">
          <cell r="H23"/>
          <cell r="I23"/>
        </row>
        <row r="24">
          <cell r="H24"/>
          <cell r="I24"/>
        </row>
        <row r="25">
          <cell r="H25">
            <v>30614.519999999993</v>
          </cell>
          <cell r="I25">
            <v>30614.519999999993</v>
          </cell>
        </row>
        <row r="26">
          <cell r="H26">
            <v>0</v>
          </cell>
          <cell r="I26">
            <v>0</v>
          </cell>
        </row>
        <row r="27">
          <cell r="H27">
            <v>30614.519999999993</v>
          </cell>
          <cell r="I27">
            <v>30614.519999999993</v>
          </cell>
        </row>
        <row r="28">
          <cell r="H28"/>
          <cell r="I28"/>
        </row>
        <row r="29">
          <cell r="H29"/>
          <cell r="I29"/>
        </row>
        <row r="30">
          <cell r="H30">
            <v>9348.3000000000011</v>
          </cell>
          <cell r="I30">
            <v>9348.3000000000011</v>
          </cell>
        </row>
        <row r="31">
          <cell r="H31">
            <v>0</v>
          </cell>
          <cell r="I31">
            <v>0</v>
          </cell>
        </row>
        <row r="32">
          <cell r="H32">
            <v>9348.3000000000011</v>
          </cell>
          <cell r="I32">
            <v>9348.3000000000011</v>
          </cell>
        </row>
        <row r="33">
          <cell r="H33"/>
          <cell r="I33"/>
        </row>
        <row r="34">
          <cell r="H34"/>
          <cell r="I34"/>
        </row>
        <row r="35">
          <cell r="H35">
            <v>15718.81</v>
          </cell>
          <cell r="I35">
            <v>15718.81</v>
          </cell>
        </row>
        <row r="36">
          <cell r="H36">
            <v>0</v>
          </cell>
          <cell r="I36">
            <v>0</v>
          </cell>
        </row>
        <row r="37">
          <cell r="H37">
            <v>15718.81</v>
          </cell>
          <cell r="I37">
            <v>15718.81</v>
          </cell>
        </row>
        <row r="38">
          <cell r="H38"/>
          <cell r="I38"/>
        </row>
        <row r="39">
          <cell r="H39"/>
          <cell r="I39"/>
        </row>
        <row r="40">
          <cell r="H40">
            <v>2202600</v>
          </cell>
          <cell r="I40">
            <v>2202600</v>
          </cell>
        </row>
        <row r="41">
          <cell r="H41">
            <v>7175</v>
          </cell>
          <cell r="I41">
            <v>7175</v>
          </cell>
        </row>
        <row r="42">
          <cell r="H42">
            <v>2209775</v>
          </cell>
          <cell r="I42">
            <v>2209775</v>
          </cell>
        </row>
        <row r="43">
          <cell r="H43"/>
          <cell r="I43"/>
        </row>
        <row r="44">
          <cell r="H44"/>
          <cell r="I44"/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/>
          <cell r="I48"/>
        </row>
        <row r="49">
          <cell r="H49"/>
          <cell r="I49"/>
        </row>
        <row r="50">
          <cell r="H50">
            <v>146420</v>
          </cell>
          <cell r="I50">
            <v>146420</v>
          </cell>
        </row>
        <row r="51">
          <cell r="H51">
            <v>4140</v>
          </cell>
          <cell r="I51">
            <v>4140</v>
          </cell>
        </row>
        <row r="52">
          <cell r="H52">
            <v>150560</v>
          </cell>
          <cell r="I52">
            <v>150560</v>
          </cell>
        </row>
        <row r="53">
          <cell r="H53"/>
          <cell r="I53"/>
        </row>
        <row r="54">
          <cell r="H54"/>
          <cell r="I54"/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/>
          <cell r="I58"/>
        </row>
        <row r="59">
          <cell r="H59"/>
          <cell r="I59"/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/>
          <cell r="I63"/>
        </row>
        <row r="64">
          <cell r="H64"/>
          <cell r="I64"/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/>
          <cell r="I68"/>
        </row>
        <row r="69">
          <cell r="H69"/>
          <cell r="I69"/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/>
          <cell r="I73"/>
        </row>
        <row r="74">
          <cell r="H74"/>
          <cell r="I74"/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/>
          <cell r="I78"/>
        </row>
        <row r="79">
          <cell r="H79"/>
          <cell r="I79"/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/>
          <cell r="I83"/>
        </row>
        <row r="84">
          <cell r="H84"/>
          <cell r="I84"/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/>
          <cell r="I88"/>
        </row>
        <row r="89">
          <cell r="H89"/>
          <cell r="I89"/>
        </row>
        <row r="90">
          <cell r="H90">
            <v>24606.13</v>
          </cell>
          <cell r="I90">
            <v>24606.13</v>
          </cell>
        </row>
        <row r="91">
          <cell r="H91">
            <v>0</v>
          </cell>
          <cell r="I91">
            <v>0</v>
          </cell>
        </row>
        <row r="92">
          <cell r="H92">
            <v>24606.13</v>
          </cell>
          <cell r="I92">
            <v>24606.13</v>
          </cell>
        </row>
        <row r="93">
          <cell r="H93"/>
          <cell r="I93"/>
        </row>
        <row r="94">
          <cell r="H94"/>
          <cell r="I94"/>
        </row>
        <row r="95">
          <cell r="H95">
            <v>7611672.4244413003</v>
          </cell>
          <cell r="I95">
            <v>7611672.4244413003</v>
          </cell>
        </row>
        <row r="96">
          <cell r="H96">
            <v>290035.89555869997</v>
          </cell>
          <cell r="I96">
            <v>290035.89555869997</v>
          </cell>
        </row>
        <row r="97">
          <cell r="H97">
            <v>7901708.3200000003</v>
          </cell>
          <cell r="I97">
            <v>7901708.3200000003</v>
          </cell>
        </row>
        <row r="98">
          <cell r="H98"/>
          <cell r="I98"/>
        </row>
        <row r="99">
          <cell r="H99"/>
          <cell r="I99"/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H103"/>
          <cell r="I103"/>
        </row>
        <row r="104">
          <cell r="H104"/>
          <cell r="I104"/>
        </row>
        <row r="105">
          <cell r="H105">
            <v>1322139.9293191</v>
          </cell>
          <cell r="I105">
            <v>1322139.9293191</v>
          </cell>
        </row>
        <row r="106">
          <cell r="H106">
            <v>47489.710680899996</v>
          </cell>
          <cell r="I106">
            <v>47489.710680899996</v>
          </cell>
        </row>
        <row r="107">
          <cell r="H107">
            <v>1369629.6400000001</v>
          </cell>
          <cell r="I107">
            <v>1369629.6400000001</v>
          </cell>
        </row>
        <row r="108">
          <cell r="H108"/>
          <cell r="I108"/>
        </row>
        <row r="109">
          <cell r="H109"/>
          <cell r="I109"/>
        </row>
        <row r="110">
          <cell r="H110">
            <v>0</v>
          </cell>
          <cell r="I110">
            <v>0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</row>
        <row r="113">
          <cell r="H113"/>
          <cell r="I113"/>
        </row>
        <row r="114">
          <cell r="H114"/>
          <cell r="I114"/>
        </row>
        <row r="115">
          <cell r="H115">
            <v>-79329.45615620006</v>
          </cell>
          <cell r="I115">
            <v>-79329.45615620006</v>
          </cell>
        </row>
        <row r="116">
          <cell r="H116">
            <v>-2131.4538437999981</v>
          </cell>
          <cell r="I116">
            <v>-2131.4538437999981</v>
          </cell>
        </row>
        <row r="117">
          <cell r="H117">
            <v>-81460.910000000062</v>
          </cell>
          <cell r="I117">
            <v>-81460.910000000062</v>
          </cell>
        </row>
        <row r="118">
          <cell r="H118"/>
          <cell r="I118"/>
        </row>
        <row r="119">
          <cell r="H119"/>
          <cell r="I119"/>
        </row>
        <row r="120">
          <cell r="H120">
            <v>14522716.313389599</v>
          </cell>
          <cell r="I120">
            <v>14522716.313389599</v>
          </cell>
        </row>
        <row r="121">
          <cell r="H121">
            <v>537715.45661039988</v>
          </cell>
          <cell r="I121">
            <v>537715.45661039988</v>
          </cell>
        </row>
        <row r="122">
          <cell r="H122">
            <v>15060431.770000001</v>
          </cell>
          <cell r="I122">
            <v>15060431.770000001</v>
          </cell>
        </row>
        <row r="123">
          <cell r="H123"/>
          <cell r="I123"/>
        </row>
        <row r="124">
          <cell r="H124"/>
          <cell r="I124"/>
        </row>
        <row r="125">
          <cell r="H125">
            <v>2438071.64738</v>
          </cell>
          <cell r="I125">
            <v>2438071.64738</v>
          </cell>
        </row>
        <row r="126">
          <cell r="H126">
            <v>88723.352619999976</v>
          </cell>
          <cell r="I126">
            <v>88723.352619999976</v>
          </cell>
        </row>
        <row r="127">
          <cell r="H127">
            <v>2526795</v>
          </cell>
          <cell r="I127">
            <v>2526795</v>
          </cell>
        </row>
        <row r="128">
          <cell r="H128"/>
          <cell r="I128"/>
        </row>
        <row r="129">
          <cell r="H129"/>
          <cell r="I129"/>
        </row>
        <row r="130">
          <cell r="H130">
            <v>0</v>
          </cell>
          <cell r="I130">
            <v>0</v>
          </cell>
        </row>
        <row r="131">
          <cell r="H131">
            <v>0</v>
          </cell>
          <cell r="I131">
            <v>0</v>
          </cell>
        </row>
        <row r="132">
          <cell r="H132">
            <v>0</v>
          </cell>
          <cell r="I132">
            <v>0</v>
          </cell>
        </row>
        <row r="133">
          <cell r="H133"/>
          <cell r="I133"/>
        </row>
        <row r="134">
          <cell r="H134">
            <v>0</v>
          </cell>
          <cell r="I134">
            <v>0</v>
          </cell>
        </row>
        <row r="135">
          <cell r="H135"/>
          <cell r="I135"/>
        </row>
        <row r="136">
          <cell r="H136">
            <v>28987313.470318601</v>
          </cell>
          <cell r="I136">
            <v>28987313.470318601</v>
          </cell>
        </row>
        <row r="137">
          <cell r="H137">
            <v>4402654.4799999995</v>
          </cell>
          <cell r="I137">
            <v>4402654.4799999995</v>
          </cell>
        </row>
        <row r="138">
          <cell r="H138">
            <v>33389967.950318597</v>
          </cell>
          <cell r="I138">
            <v>33389967.950318597</v>
          </cell>
        </row>
        <row r="139">
          <cell r="H139"/>
          <cell r="I139"/>
        </row>
        <row r="140">
          <cell r="H140">
            <v>1080830.1135251999</v>
          </cell>
          <cell r="I140">
            <v>1080830.1135251999</v>
          </cell>
        </row>
        <row r="141">
          <cell r="H141">
            <v>100473.06615620002</v>
          </cell>
          <cell r="I141">
            <v>100473.06615620002</v>
          </cell>
        </row>
        <row r="142">
          <cell r="H142">
            <v>1181303.1796813998</v>
          </cell>
          <cell r="I142">
            <v>1181303.1796813998</v>
          </cell>
        </row>
        <row r="143">
          <cell r="H143"/>
          <cell r="I143"/>
        </row>
        <row r="144">
          <cell r="H144">
            <v>34571271.130000003</v>
          </cell>
          <cell r="I144">
            <v>34571271.130000003</v>
          </cell>
        </row>
      </sheetData>
      <sheetData sheetId="50">
        <row r="9">
          <cell r="E9" t="str">
            <v>Adjustment</v>
          </cell>
        </row>
        <row r="11">
          <cell r="E11">
            <v>1930</v>
          </cell>
        </row>
        <row r="12">
          <cell r="E12">
            <v>1940</v>
          </cell>
        </row>
        <row r="13">
          <cell r="E13">
            <v>1940</v>
          </cell>
        </row>
        <row r="14">
          <cell r="E14">
            <v>1930</v>
          </cell>
        </row>
        <row r="15">
          <cell r="E15">
            <v>1940</v>
          </cell>
        </row>
        <row r="16">
          <cell r="E16">
            <v>1930</v>
          </cell>
        </row>
        <row r="17">
          <cell r="E17">
            <v>1920</v>
          </cell>
        </row>
        <row r="18">
          <cell r="E18">
            <v>1930</v>
          </cell>
        </row>
        <row r="19">
          <cell r="E19">
            <v>1940</v>
          </cell>
        </row>
        <row r="20">
          <cell r="E20">
            <v>1950</v>
          </cell>
        </row>
        <row r="21">
          <cell r="E21">
            <v>1980</v>
          </cell>
        </row>
        <row r="23">
          <cell r="E23">
            <v>21330</v>
          </cell>
        </row>
      </sheetData>
      <sheetData sheetId="51"/>
      <sheetData sheetId="52">
        <row r="5">
          <cell r="C5" t="str">
            <v>Utah Bad DebtDEC 2012</v>
          </cell>
          <cell r="D5" t="str">
            <v>Utah Bad DebtDEC 2013</v>
          </cell>
          <cell r="E5" t="str">
            <v>Utah Bad DebtDEC 2014</v>
          </cell>
          <cell r="F5"/>
        </row>
        <row r="6">
          <cell r="C6"/>
          <cell r="D6"/>
          <cell r="E6"/>
          <cell r="F6"/>
        </row>
        <row r="8">
          <cell r="C8" t="str">
            <v xml:space="preserve">Bad Debt </v>
          </cell>
          <cell r="D8"/>
          <cell r="E8"/>
          <cell r="F8"/>
        </row>
        <row r="9">
          <cell r="C9" t="str">
            <v>Ratio</v>
          </cell>
          <cell r="D9"/>
          <cell r="E9"/>
          <cell r="F9"/>
        </row>
        <row r="10">
          <cell r="C10" t="str">
            <v>Adjustment</v>
          </cell>
          <cell r="D10"/>
          <cell r="E10"/>
          <cell r="F10"/>
        </row>
        <row r="12">
          <cell r="C12">
            <v>293660.41859853128</v>
          </cell>
          <cell r="D12">
            <v>293660.41859853128</v>
          </cell>
          <cell r="E12">
            <v>293660.41859853128</v>
          </cell>
          <cell r="F12"/>
        </row>
        <row r="13">
          <cell r="C13">
            <v>-15029.326587074011</v>
          </cell>
          <cell r="D13">
            <v>-15029.326587074011</v>
          </cell>
          <cell r="E13">
            <v>-15029.326587074011</v>
          </cell>
          <cell r="F13"/>
        </row>
        <row r="14">
          <cell r="C14">
            <v>278631.09201145725</v>
          </cell>
          <cell r="D14">
            <v>278631.09201145725</v>
          </cell>
          <cell r="E14">
            <v>278631.09201145725</v>
          </cell>
          <cell r="F14"/>
        </row>
        <row r="17">
          <cell r="C17">
            <v>2.3171463210467629E-3</v>
          </cell>
          <cell r="D17">
            <v>2.3171463210467629E-3</v>
          </cell>
          <cell r="E17">
            <v>2.3171463210467629E-3</v>
          </cell>
          <cell r="F17"/>
        </row>
        <row r="20">
          <cell r="C20"/>
          <cell r="D20"/>
          <cell r="E20"/>
          <cell r="F20"/>
        </row>
        <row r="21">
          <cell r="C21"/>
          <cell r="D21"/>
          <cell r="E21"/>
          <cell r="F21"/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-205269.52999999997</v>
          </cell>
          <cell r="D24">
            <v>-205269.52999999997</v>
          </cell>
          <cell r="E24">
            <v>-205269.52999999997</v>
          </cell>
          <cell r="F24"/>
        </row>
        <row r="25">
          <cell r="C25">
            <v>0</v>
          </cell>
          <cell r="D25">
            <v>0</v>
          </cell>
          <cell r="E25">
            <v>0</v>
          </cell>
          <cell r="F25"/>
        </row>
        <row r="26">
          <cell r="C26">
            <v>-205269.52999999997</v>
          </cell>
          <cell r="D26">
            <v>-205269.52999999997</v>
          </cell>
          <cell r="E26">
            <v>-205269.52999999997</v>
          </cell>
          <cell r="F26"/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  <cell r="F28"/>
        </row>
        <row r="29">
          <cell r="C29">
            <v>-764578.48</v>
          </cell>
          <cell r="D29">
            <v>-764578.48</v>
          </cell>
          <cell r="E29">
            <v>-764578.48</v>
          </cell>
          <cell r="F29"/>
        </row>
        <row r="30">
          <cell r="C30">
            <v>0</v>
          </cell>
          <cell r="D30">
            <v>0</v>
          </cell>
          <cell r="E30">
            <v>0</v>
          </cell>
          <cell r="F30"/>
        </row>
        <row r="31">
          <cell r="C31">
            <v>-764578.48</v>
          </cell>
          <cell r="D31">
            <v>-764578.48</v>
          </cell>
          <cell r="E31">
            <v>-764578.48</v>
          </cell>
          <cell r="F31"/>
        </row>
        <row r="33">
          <cell r="C33">
            <v>-691216.9179885427</v>
          </cell>
          <cell r="D33">
            <v>-691216.9179885427</v>
          </cell>
          <cell r="E33">
            <v>-691216.9179885427</v>
          </cell>
          <cell r="F33"/>
        </row>
      </sheetData>
      <sheetData sheetId="53">
        <row r="22">
          <cell r="C22" t="str">
            <v>YE CAP STR DEC 12</v>
          </cell>
          <cell r="D22" t="str">
            <v>AVG CAP STR DEC 12</v>
          </cell>
          <cell r="E22" t="str">
            <v>SIMPLE AVG CAP STR DEC 12</v>
          </cell>
          <cell r="F22" t="str">
            <v>AVG CAP STR DEC 12</v>
          </cell>
          <cell r="G22" t="str">
            <v>AVG CAP STR DEC 13</v>
          </cell>
          <cell r="H22" t="str">
            <v>YE CAP STR DEC 13</v>
          </cell>
          <cell r="I22" t="str">
            <v>FILED AVG CAP STR DEC 14</v>
          </cell>
          <cell r="J22" t="str">
            <v>YE CAP STR DEC 14</v>
          </cell>
          <cell r="K22" t="str">
            <v>UPDATE AVG CAP STR DEC 14</v>
          </cell>
        </row>
        <row r="24">
          <cell r="C24">
            <v>0.47201463304138308</v>
          </cell>
          <cell r="D24">
            <v>0.425340071452804</v>
          </cell>
          <cell r="E24">
            <v>0.47930363660193231</v>
          </cell>
          <cell r="F24">
            <v>0.42534007311340888</v>
          </cell>
          <cell r="G24">
            <v>0.4757506580131744</v>
          </cell>
          <cell r="H24">
            <v>0.4787630795901941</v>
          </cell>
          <cell r="I24">
            <v>0.47932772422060577</v>
          </cell>
          <cell r="J24">
            <v>0.47984419361367048</v>
          </cell>
          <cell r="K24">
            <v>0.47933429200017746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0.52798536695861698</v>
          </cell>
          <cell r="D26">
            <v>0.57465992854719605</v>
          </cell>
          <cell r="E26">
            <v>0.52069636339806769</v>
          </cell>
          <cell r="F26">
            <v>0.57465992688659118</v>
          </cell>
          <cell r="G26">
            <v>0.52424934198682549</v>
          </cell>
          <cell r="H26">
            <v>0.52123692040980596</v>
          </cell>
          <cell r="I26">
            <v>0.52067227577939423</v>
          </cell>
          <cell r="J26">
            <v>0.52015580638632952</v>
          </cell>
          <cell r="K26">
            <v>0.52066570799982248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</row>
        <row r="30">
          <cell r="C30">
            <v>5.3733160793053174E-2</v>
          </cell>
          <cell r="D30">
            <v>6.543100461220093E-2</v>
          </cell>
          <cell r="E30">
            <v>5.2287352156017389E-2</v>
          </cell>
          <cell r="F30">
            <v>6.5431014342243313E-2</v>
          </cell>
          <cell r="G30">
            <v>5.3334353937203198E-2</v>
          </cell>
          <cell r="H30">
            <v>5.3017321714522628E-2</v>
          </cell>
          <cell r="I30">
            <v>5.2254002593529969E-2</v>
          </cell>
          <cell r="J30">
            <v>5.1557382597512143E-2</v>
          </cell>
          <cell r="K30">
            <v>5.2455893909448444E-2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9.8500000000000004E-2</v>
          </cell>
          <cell r="F32">
            <v>9.8500000000000004E-2</v>
          </cell>
          <cell r="G32">
            <v>9.8500000000000004E-2</v>
          </cell>
          <cell r="H32">
            <v>9.8500000000000004E-2</v>
          </cell>
          <cell r="I32">
            <v>9.8500000000000004E-2</v>
          </cell>
          <cell r="J32">
            <v>9.8500000000000004E-2</v>
          </cell>
          <cell r="K32">
            <v>9.8500000000000004E-2</v>
          </cell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</row>
        <row r="35">
          <cell r="C35"/>
          <cell r="D35"/>
          <cell r="E35"/>
          <cell r="G35"/>
          <cell r="H35"/>
          <cell r="I35"/>
          <cell r="J35"/>
          <cell r="K35"/>
        </row>
        <row r="36">
          <cell r="C36" t="str">
            <v>ACTUAL</v>
          </cell>
          <cell r="D36" t="str">
            <v>ACTUAL</v>
          </cell>
          <cell r="E36" t="str">
            <v>DAVE PROJECTED</v>
          </cell>
          <cell r="F36" t="str">
            <v>BUDGET PROJ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 t="str">
            <v>UPDATE</v>
          </cell>
        </row>
        <row r="37">
          <cell r="C37" t="str">
            <v>YE CAP STR DEC 12</v>
          </cell>
          <cell r="D37" t="str">
            <v>AVG CAP STR DEC 12</v>
          </cell>
          <cell r="E37" t="str">
            <v>SIMPLE AVG CAP STR DEC 12</v>
          </cell>
          <cell r="F37" t="str">
            <v>AVG CAP STR DEC 12</v>
          </cell>
          <cell r="G37" t="str">
            <v>AVG CAP STR DEC 13</v>
          </cell>
          <cell r="H37" t="str">
            <v>YE CAP STR DEC 13</v>
          </cell>
          <cell r="I37" t="str">
            <v>FILED AVG CAP STR DEC 14</v>
          </cell>
          <cell r="J37" t="str">
            <v>YE CAP STR DEC 14</v>
          </cell>
          <cell r="K37" t="str">
            <v>UPDATE AVG CAP STR DEC 14</v>
          </cell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</row>
        <row r="40">
          <cell r="C40">
            <v>384500000</v>
          </cell>
          <cell r="D40">
            <v>243833333.33333334</v>
          </cell>
          <cell r="E40"/>
          <cell r="F40">
            <v>243833333.33333334</v>
          </cell>
          <cell r="G40">
            <v>459500000</v>
          </cell>
          <cell r="H40">
            <v>534500000</v>
          </cell>
          <cell r="I40">
            <v>559500000</v>
          </cell>
          <cell r="J40">
            <v>584500000</v>
          </cell>
          <cell r="K40">
            <v>559500000</v>
          </cell>
        </row>
        <row r="41">
          <cell r="C41">
            <v>-5337889.1800000044</v>
          </cell>
          <cell r="D41">
            <v>-5603203.7800000012</v>
          </cell>
          <cell r="E41"/>
          <cell r="F41">
            <v>-5603203.7800000003</v>
          </cell>
          <cell r="G41">
            <v>-5072444.5900000017</v>
          </cell>
          <cell r="H41">
            <v>-4807000</v>
          </cell>
          <cell r="I41">
            <v>-4542000</v>
          </cell>
          <cell r="J41">
            <v>-4277000</v>
          </cell>
          <cell r="K41">
            <v>-4542000</v>
          </cell>
        </row>
        <row r="42">
          <cell r="C42">
            <v>-3165331.95</v>
          </cell>
          <cell r="D42">
            <v>-2150882.1891666665</v>
          </cell>
          <cell r="E42"/>
          <cell r="F42">
            <v>-2150882.1891666665</v>
          </cell>
          <cell r="G42">
            <v>-3522165.9750000001</v>
          </cell>
          <cell r="H42">
            <v>-3879000</v>
          </cell>
          <cell r="I42">
            <v>-3971500</v>
          </cell>
          <cell r="J42">
            <v>-4064000</v>
          </cell>
          <cell r="K42">
            <v>-3957000</v>
          </cell>
        </row>
        <row r="43">
          <cell r="C43">
            <v>42000000</v>
          </cell>
          <cell r="D43">
            <v>107187500</v>
          </cell>
          <cell r="E43"/>
          <cell r="F43">
            <v>107187500</v>
          </cell>
          <cell r="G43">
            <v>21000000</v>
          </cell>
          <cell r="H43"/>
          <cell r="I43"/>
          <cell r="J43"/>
          <cell r="K43">
            <v>0</v>
          </cell>
        </row>
        <row r="44">
          <cell r="C44">
            <v>417996778.87</v>
          </cell>
          <cell r="D44">
            <v>343266747.36416668</v>
          </cell>
          <cell r="E44"/>
          <cell r="F44">
            <v>343266747.36416668</v>
          </cell>
          <cell r="G44">
            <v>471905389.435</v>
          </cell>
          <cell r="H44">
            <v>525814000</v>
          </cell>
          <cell r="I44">
            <v>550986500</v>
          </cell>
          <cell r="J44">
            <v>576159000</v>
          </cell>
          <cell r="K44">
            <v>551001000</v>
          </cell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</row>
        <row r="48">
          <cell r="C48">
            <v>21625958.450000003</v>
          </cell>
          <cell r="D48">
            <v>21625958.450000003</v>
          </cell>
          <cell r="E48"/>
          <cell r="F48">
            <v>21625958.450000003</v>
          </cell>
          <cell r="G48">
            <v>24343104.225000001</v>
          </cell>
          <cell r="H48">
            <v>27060250</v>
          </cell>
          <cell r="I48">
            <v>27960250</v>
          </cell>
          <cell r="J48">
            <v>28860250</v>
          </cell>
          <cell r="K48">
            <v>28072750</v>
          </cell>
        </row>
        <row r="49">
          <cell r="C49">
            <v>834329.67999999993</v>
          </cell>
          <cell r="D49">
            <v>834329.67999999993</v>
          </cell>
          <cell r="E49"/>
          <cell r="F49">
            <v>834333.02</v>
          </cell>
          <cell r="G49">
            <v>825664.84</v>
          </cell>
          <cell r="H49">
            <v>817000</v>
          </cell>
          <cell r="I49">
            <v>831000</v>
          </cell>
          <cell r="J49">
            <v>845000</v>
          </cell>
          <cell r="K49">
            <v>830500</v>
          </cell>
        </row>
        <row r="50">
          <cell r="C50">
            <v>22460288.130000003</v>
          </cell>
          <cell r="D50">
            <v>22460288.130000003</v>
          </cell>
          <cell r="E50"/>
          <cell r="F50">
            <v>22460291.470000003</v>
          </cell>
          <cell r="G50">
            <v>25168769.065000001</v>
          </cell>
          <cell r="H50">
            <v>27877250</v>
          </cell>
          <cell r="I50">
            <v>28791250</v>
          </cell>
          <cell r="J50">
            <v>29705250</v>
          </cell>
          <cell r="K50">
            <v>28903250</v>
          </cell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</row>
        <row r="52">
          <cell r="C52">
            <v>5.3733160793053174E-2</v>
          </cell>
          <cell r="D52">
            <v>6.543100461220093E-2</v>
          </cell>
          <cell r="E52"/>
          <cell r="F52">
            <v>6.5431014342243313E-2</v>
          </cell>
          <cell r="G52">
            <v>5.3334353937203198E-2</v>
          </cell>
          <cell r="H52">
            <v>5.3017321714522628E-2</v>
          </cell>
          <cell r="I52">
            <v>5.2254002593529969E-2</v>
          </cell>
          <cell r="J52">
            <v>5.1557382597512143E-2</v>
          </cell>
          <cell r="K52">
            <v>5.2455893909448444E-2</v>
          </cell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</row>
        <row r="56">
          <cell r="C56">
            <v>22974065</v>
          </cell>
          <cell r="D56">
            <v>22974065</v>
          </cell>
          <cell r="E56"/>
          <cell r="F56">
            <v>22974065</v>
          </cell>
          <cell r="G56">
            <v>22974032.5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C57">
            <v>172503064.85000005</v>
          </cell>
          <cell r="D57">
            <v>171906497.92208335</v>
          </cell>
          <cell r="E57"/>
          <cell r="F57">
            <v>171906497.92208332</v>
          </cell>
          <cell r="G57">
            <v>218153032.42500001</v>
          </cell>
          <cell r="H57">
            <v>263803000</v>
          </cell>
          <cell r="I57">
            <v>279453000</v>
          </cell>
          <cell r="J57">
            <v>295103000</v>
          </cell>
          <cell r="K57">
            <v>279453000</v>
          </cell>
        </row>
        <row r="58">
          <cell r="C58">
            <v>272085032.90999997</v>
          </cell>
          <cell r="D58">
            <v>268893385.86000001</v>
          </cell>
          <cell r="E58"/>
          <cell r="F58">
            <v>268893382.70916671</v>
          </cell>
          <cell r="G58">
            <v>278885016.45499998</v>
          </cell>
          <cell r="H58">
            <v>285685000</v>
          </cell>
          <cell r="I58">
            <v>296085000</v>
          </cell>
          <cell r="J58">
            <v>306485000</v>
          </cell>
          <cell r="K58">
            <v>296085000</v>
          </cell>
        </row>
        <row r="59">
          <cell r="C59">
            <v>467562162.75999999</v>
          </cell>
          <cell r="D59">
            <v>463773948.78208339</v>
          </cell>
          <cell r="E59"/>
          <cell r="F59">
            <v>463773945.63125002</v>
          </cell>
          <cell r="G59">
            <v>520012081.38</v>
          </cell>
          <cell r="H59">
            <v>572462000</v>
          </cell>
          <cell r="I59">
            <v>598512000</v>
          </cell>
          <cell r="J59">
            <v>624562000</v>
          </cell>
          <cell r="K59">
            <v>598512000</v>
          </cell>
        </row>
        <row r="60">
          <cell r="C60"/>
          <cell r="D60"/>
          <cell r="E60"/>
          <cell r="F60"/>
          <cell r="G60"/>
          <cell r="H60"/>
          <cell r="I60"/>
          <cell r="J60"/>
          <cell r="K60"/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</row>
        <row r="62">
          <cell r="C62">
            <v>885558941.63</v>
          </cell>
          <cell r="D62">
            <v>807040696.14625001</v>
          </cell>
          <cell r="E62"/>
          <cell r="F62">
            <v>807040692.99541664</v>
          </cell>
          <cell r="G62">
            <v>991917470.81500006</v>
          </cell>
          <cell r="H62">
            <v>1098276000</v>
          </cell>
          <cell r="I62">
            <v>1149498500</v>
          </cell>
          <cell r="J62">
            <v>1200721000</v>
          </cell>
          <cell r="K62">
            <v>1149513000</v>
          </cell>
        </row>
      </sheetData>
      <sheetData sheetId="54"/>
      <sheetData sheetId="55">
        <row r="6">
          <cell r="B6" t="str">
            <v>Dist Gas Effective 2011</v>
          </cell>
          <cell r="C6" t="str">
            <v>Dist Gas Effective 2012</v>
          </cell>
          <cell r="D6" t="str">
            <v>Dist Gas Effective 2013</v>
          </cell>
          <cell r="E6" t="str">
            <v>Dist Gas Effective 2014</v>
          </cell>
          <cell r="F6" t="str">
            <v>Dist Gas Effective 2012</v>
          </cell>
        </row>
        <row r="7">
          <cell r="B7"/>
          <cell r="C7"/>
          <cell r="D7"/>
          <cell r="E7"/>
          <cell r="F7"/>
        </row>
        <row r="8">
          <cell r="B8">
            <v>0.44850000000000001</v>
          </cell>
          <cell r="C8">
            <v>0.45340000000000003</v>
          </cell>
          <cell r="D8">
            <v>0.45290000000000002</v>
          </cell>
          <cell r="E8">
            <v>0.45290000000000002</v>
          </cell>
          <cell r="F8">
            <v>0.45340000000000003</v>
          </cell>
        </row>
        <row r="9">
          <cell r="B9">
            <v>0.30380000000000001</v>
          </cell>
          <cell r="C9">
            <v>0.29399999999999998</v>
          </cell>
          <cell r="D9">
            <v>0.28460000000000002</v>
          </cell>
          <cell r="E9">
            <v>0.28460000000000002</v>
          </cell>
          <cell r="F9">
            <v>0.29399999999999998</v>
          </cell>
        </row>
        <row r="10">
          <cell r="B10">
            <v>0.23180000000000001</v>
          </cell>
          <cell r="C10">
            <v>0.23519999999999999</v>
          </cell>
          <cell r="D10">
            <v>0.24579999999999999</v>
          </cell>
          <cell r="E10">
            <v>0.24579999999999999</v>
          </cell>
          <cell r="F10">
            <v>0.23519999999999999</v>
          </cell>
        </row>
        <row r="11">
          <cell r="B11">
            <v>1.5900000000000001E-2</v>
          </cell>
          <cell r="C11">
            <v>1.7399999999999999E-2</v>
          </cell>
          <cell r="D11">
            <v>1.67E-2</v>
          </cell>
          <cell r="E11">
            <v>1.67E-2</v>
          </cell>
          <cell r="F11">
            <v>1.7399999999999999E-2</v>
          </cell>
        </row>
        <row r="12">
          <cell r="B12"/>
          <cell r="C12"/>
          <cell r="D12"/>
          <cell r="E12"/>
          <cell r="F12"/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  <row r="14">
          <cell r="B14"/>
          <cell r="C14"/>
          <cell r="D14"/>
          <cell r="E14"/>
          <cell r="F14"/>
        </row>
        <row r="15">
          <cell r="B15"/>
          <cell r="C15"/>
          <cell r="D15"/>
          <cell r="E15"/>
          <cell r="F15"/>
        </row>
        <row r="16">
          <cell r="B16"/>
          <cell r="C16"/>
          <cell r="D16"/>
          <cell r="E16"/>
          <cell r="F16"/>
        </row>
        <row r="17">
          <cell r="B17"/>
          <cell r="C17"/>
          <cell r="D17"/>
          <cell r="E17"/>
          <cell r="F17"/>
        </row>
        <row r="18">
          <cell r="B18"/>
          <cell r="C18"/>
          <cell r="D18"/>
          <cell r="E18"/>
          <cell r="F18"/>
        </row>
        <row r="19">
          <cell r="B19"/>
        </row>
        <row r="20">
          <cell r="B20"/>
          <cell r="C20"/>
          <cell r="D20"/>
          <cell r="E20"/>
          <cell r="F20"/>
        </row>
        <row r="21">
          <cell r="F21"/>
        </row>
        <row r="26">
          <cell r="F26"/>
        </row>
        <row r="27">
          <cell r="F27"/>
        </row>
        <row r="28">
          <cell r="F28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3">
          <cell r="B33"/>
          <cell r="C33"/>
          <cell r="D33"/>
          <cell r="E33"/>
          <cell r="F33"/>
        </row>
      </sheetData>
      <sheetData sheetId="56">
        <row r="16">
          <cell r="C16" t="str">
            <v>Account</v>
          </cell>
          <cell r="D16"/>
          <cell r="E16" t="str">
            <v>December 2012</v>
          </cell>
          <cell r="F16" t="str">
            <v>December 2012</v>
          </cell>
          <cell r="G16" t="str">
            <v>DEPR EXPENSE 2013</v>
          </cell>
          <cell r="H16" t="str">
            <v>DEPR EXPENSE 2014</v>
          </cell>
          <cell r="I16" t="str">
            <v>YE ANNUALIZED DEPR EXPENSE 2012</v>
          </cell>
          <cell r="J16" t="str">
            <v>YE ANNUALIZED DEPR EXPENSE 2013</v>
          </cell>
        </row>
        <row r="17">
          <cell r="C17"/>
          <cell r="D17"/>
          <cell r="E17"/>
          <cell r="F17"/>
          <cell r="G17"/>
          <cell r="H17"/>
        </row>
        <row r="18">
          <cell r="C18">
            <v>403</v>
          </cell>
          <cell r="D18" t="str">
            <v>Depreciation Expense</v>
          </cell>
          <cell r="E18"/>
          <cell r="F18"/>
          <cell r="G18"/>
          <cell r="H18"/>
        </row>
        <row r="19">
          <cell r="C19"/>
          <cell r="D19" t="str">
            <v>Production</v>
          </cell>
          <cell r="E19">
            <v>581508.36</v>
          </cell>
          <cell r="F19">
            <v>54595.35</v>
          </cell>
          <cell r="G19">
            <v>602408.57248548325</v>
          </cell>
          <cell r="H19">
            <v>664719.3081348975</v>
          </cell>
          <cell r="I19">
            <v>581508.36</v>
          </cell>
          <cell r="J19">
            <v>633666.76971793128</v>
          </cell>
        </row>
        <row r="20">
          <cell r="C20"/>
          <cell r="D20" t="str">
            <v>Distribution - Wyoming</v>
          </cell>
          <cell r="E20">
            <v>1529629.5630000001</v>
          </cell>
          <cell r="F20">
            <v>135835.60999999999</v>
          </cell>
          <cell r="G20">
            <v>1584606.5591875988</v>
          </cell>
          <cell r="H20">
            <v>1748511.9299403462</v>
          </cell>
          <cell r="I20">
            <v>1630027.3199999998</v>
          </cell>
          <cell r="J20">
            <v>1666829.7323382604</v>
          </cell>
        </row>
        <row r="21">
          <cell r="C21"/>
          <cell r="D21" t="str">
            <v>Distribution - Utah</v>
          </cell>
          <cell r="E21">
            <v>36667248.866999999</v>
          </cell>
          <cell r="F21">
            <v>3177722.6399999997</v>
          </cell>
          <cell r="G21">
            <v>37985120.363427661</v>
          </cell>
          <cell r="H21">
            <v>41914149.433865994</v>
          </cell>
          <cell r="I21">
            <v>38132671.679999992</v>
          </cell>
          <cell r="J21">
            <v>39956118.849255003</v>
          </cell>
        </row>
        <row r="22">
          <cell r="C22"/>
          <cell r="D22" t="str">
            <v>General</v>
          </cell>
          <cell r="E22">
            <v>8377548.5600000005</v>
          </cell>
          <cell r="F22">
            <v>753895.00000000047</v>
          </cell>
          <cell r="G22">
            <v>8678649.2097162902</v>
          </cell>
          <cell r="H22">
            <v>9576334.0060488675</v>
          </cell>
          <cell r="I22">
            <v>9046740.0000000056</v>
          </cell>
          <cell r="J22">
            <v>9128973.028298866</v>
          </cell>
        </row>
        <row r="23">
          <cell r="C23"/>
          <cell r="D23" t="str">
            <v>Total Depreciation Expense</v>
          </cell>
          <cell r="E23">
            <v>47155935.350000001</v>
          </cell>
          <cell r="F23">
            <v>4122048.6</v>
          </cell>
          <cell r="G23">
            <v>48850784.704817034</v>
          </cell>
          <cell r="H23">
            <v>53903714.677990101</v>
          </cell>
          <cell r="I23">
            <v>49390947.359999999</v>
          </cell>
          <cell r="J23">
            <v>51385588.379610062</v>
          </cell>
        </row>
        <row r="24">
          <cell r="D24"/>
          <cell r="F24"/>
          <cell r="G24"/>
          <cell r="H24"/>
          <cell r="I24"/>
          <cell r="J24"/>
        </row>
        <row r="25">
          <cell r="D25" t="str">
            <v>Historical 12 Months Ending December, 2011 used due to the seasonal nature of production.</v>
          </cell>
        </row>
        <row r="26">
          <cell r="I26"/>
          <cell r="J26"/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73">
          <cell r="C73" t="str">
            <v>FT-1 (E)</v>
          </cell>
          <cell r="D73">
            <v>98271522.088588998</v>
          </cell>
          <cell r="E73">
            <v>69630260</v>
          </cell>
          <cell r="F73">
            <v>28641262.088589001</v>
          </cell>
          <cell r="G73">
            <v>4043432.7580960002</v>
          </cell>
          <cell r="H73">
            <v>1656978.925726</v>
          </cell>
          <cell r="I73">
            <v>12893815</v>
          </cell>
          <cell r="J73">
            <v>1211765.1575696552</v>
          </cell>
          <cell r="K73">
            <v>678836</v>
          </cell>
        </row>
        <row r="74">
          <cell r="C74" t="str">
            <v>FT-1 (N)</v>
          </cell>
          <cell r="D74">
            <v>98271522.088588998</v>
          </cell>
          <cell r="E74">
            <v>69630260</v>
          </cell>
          <cell r="F74">
            <v>28641262.088589001</v>
          </cell>
          <cell r="G74">
            <v>4043432.7580960002</v>
          </cell>
          <cell r="H74">
            <v>1656978.925726</v>
          </cell>
          <cell r="I74">
            <v>13937271.620129328</v>
          </cell>
          <cell r="J74">
            <v>168308.53744032234</v>
          </cell>
          <cell r="K74">
            <v>678836</v>
          </cell>
        </row>
        <row r="76">
          <cell r="C76" t="str">
            <v>FT-1 (E)</v>
          </cell>
          <cell r="D76">
            <v>1198667.2639649981</v>
          </cell>
          <cell r="E76">
            <v>836665.40487794008</v>
          </cell>
          <cell r="F76">
            <v>362001.86395645636</v>
          </cell>
          <cell r="G76">
            <v>32776.604177253772</v>
          </cell>
          <cell r="H76">
            <v>0</v>
          </cell>
          <cell r="I76">
            <v>66776</v>
          </cell>
          <cell r="J76">
            <v>69404</v>
          </cell>
          <cell r="K76">
            <v>2662.1019607843136</v>
          </cell>
        </row>
        <row r="77">
          <cell r="C77" t="str">
            <v>FT-1 (N)</v>
          </cell>
          <cell r="D77">
            <v>1198667.2639649981</v>
          </cell>
          <cell r="E77">
            <v>836665.40487794008</v>
          </cell>
          <cell r="F77">
            <v>362001.86395645636</v>
          </cell>
          <cell r="G77">
            <v>32776.604177253772</v>
          </cell>
          <cell r="H77">
            <v>0</v>
          </cell>
          <cell r="I77">
            <v>80335</v>
          </cell>
          <cell r="J77">
            <v>49600</v>
          </cell>
          <cell r="K77">
            <v>2662.1019607843136</v>
          </cell>
        </row>
        <row r="79">
          <cell r="C79" t="str">
            <v>FT-1 (E)</v>
          </cell>
          <cell r="D79">
            <v>499260412.70469952</v>
          </cell>
          <cell r="E79">
            <v>454568538.54038388</v>
          </cell>
          <cell r="F79">
            <v>44691874.164315581</v>
          </cell>
          <cell r="G79">
            <v>835681.78217366827</v>
          </cell>
          <cell r="H79">
            <v>155741.62691804534</v>
          </cell>
          <cell r="I79">
            <v>372974.41820559243</v>
          </cell>
          <cell r="J79">
            <v>19861.763840889711</v>
          </cell>
          <cell r="K79">
            <v>50892.361179442247</v>
          </cell>
        </row>
        <row r="80">
          <cell r="C80" t="str">
            <v>FT-1 (N)</v>
          </cell>
          <cell r="D80">
            <v>499260412.70469952</v>
          </cell>
          <cell r="E80">
            <v>454568538.54038388</v>
          </cell>
          <cell r="F80">
            <v>44691874.164315581</v>
          </cell>
          <cell r="G80">
            <v>835681.78217366827</v>
          </cell>
          <cell r="H80">
            <v>155741.62691804534</v>
          </cell>
          <cell r="I80">
            <v>388448.24125535652</v>
          </cell>
          <cell r="J80">
            <v>4387.9407911257786</v>
          </cell>
          <cell r="K80">
            <v>50892.361179442247</v>
          </cell>
        </row>
        <row r="82">
          <cell r="C82" t="str">
            <v>FT-1 (E)</v>
          </cell>
          <cell r="D82">
            <v>305469592.16851252</v>
          </cell>
          <cell r="E82">
            <v>273855560.83890241</v>
          </cell>
          <cell r="F82">
            <v>31614031.329610202</v>
          </cell>
          <cell r="G82">
            <v>876042.25797312148</v>
          </cell>
          <cell r="H82">
            <v>248885.99617024566</v>
          </cell>
          <cell r="I82">
            <v>1328865.8887415235</v>
          </cell>
          <cell r="J82">
            <v>296723.06318718911</v>
          </cell>
          <cell r="K82">
            <v>43891.625415328315</v>
          </cell>
        </row>
        <row r="83">
          <cell r="C83" t="str">
            <v>FT-1 (N)</v>
          </cell>
          <cell r="D83">
            <v>305469592.16851252</v>
          </cell>
          <cell r="E83">
            <v>273855560.83890241</v>
          </cell>
          <cell r="F83">
            <v>31614031.329610202</v>
          </cell>
          <cell r="G83">
            <v>876042.25797312148</v>
          </cell>
          <cell r="H83">
            <v>248885.99617024566</v>
          </cell>
          <cell r="I83">
            <v>1484128.7309634557</v>
          </cell>
          <cell r="J83">
            <v>141460.22096525668</v>
          </cell>
          <cell r="K83">
            <v>43891.625415328315</v>
          </cell>
        </row>
        <row r="85">
          <cell r="C85" t="str">
            <v>FT-1 (E)</v>
          </cell>
          <cell r="D85">
            <v>253628604.61765066</v>
          </cell>
          <cell r="E85">
            <v>213874637.51930666</v>
          </cell>
          <cell r="F85">
            <v>39753967.098343983</v>
          </cell>
          <cell r="G85">
            <v>2705283.3644972886</v>
          </cell>
          <cell r="H85">
            <v>1843452.8044652017</v>
          </cell>
          <cell r="I85">
            <v>7358449.8503271304</v>
          </cell>
          <cell r="J85">
            <v>2340619.3630597359</v>
          </cell>
          <cell r="K85">
            <v>0</v>
          </cell>
        </row>
        <row r="86">
          <cell r="C86" t="str">
            <v>FT-1 (N)</v>
          </cell>
          <cell r="D86">
            <v>253628604.61765066</v>
          </cell>
          <cell r="E86">
            <v>213874637.51930666</v>
          </cell>
          <cell r="F86">
            <v>39753967.098343983</v>
          </cell>
          <cell r="G86">
            <v>2705283.3644972886</v>
          </cell>
          <cell r="H86">
            <v>1843452.8044652017</v>
          </cell>
          <cell r="I86">
            <v>8175046.8237485681</v>
          </cell>
          <cell r="J86">
            <v>1524022.3896382998</v>
          </cell>
          <cell r="K86">
            <v>0</v>
          </cell>
        </row>
        <row r="88">
          <cell r="C88" t="str">
            <v>FT-1 (E)</v>
          </cell>
          <cell r="D88">
            <v>3399134.4593290077</v>
          </cell>
          <cell r="E88">
            <v>3054818.6412382787</v>
          </cell>
          <cell r="F88">
            <v>344315.81809072866</v>
          </cell>
          <cell r="G88">
            <v>10128.520731447936</v>
          </cell>
          <cell r="H88">
            <v>19738.193801164627</v>
          </cell>
          <cell r="I88">
            <v>653632.16988080367</v>
          </cell>
          <cell r="J88">
            <v>73279.973926193503</v>
          </cell>
          <cell r="K88">
            <v>89.572331382535012</v>
          </cell>
        </row>
        <row r="89">
          <cell r="C89" t="str">
            <v>FT-1 (N)</v>
          </cell>
          <cell r="D89">
            <v>3399134.4593290077</v>
          </cell>
          <cell r="E89">
            <v>3054818.6412382787</v>
          </cell>
          <cell r="F89">
            <v>344315.81809072866</v>
          </cell>
          <cell r="G89">
            <v>10128.520731447936</v>
          </cell>
          <cell r="H89">
            <v>19738.193801164627</v>
          </cell>
          <cell r="I89">
            <v>686067.51753382431</v>
          </cell>
          <cell r="J89">
            <v>40844.626273172711</v>
          </cell>
          <cell r="K89">
            <v>89.572331382535012</v>
          </cell>
        </row>
      </sheetData>
      <sheetData sheetId="89"/>
      <sheetData sheetId="90"/>
      <sheetData sheetId="91">
        <row r="11"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/>
          <cell r="E15"/>
          <cell r="F15"/>
          <cell r="G15"/>
          <cell r="H15"/>
          <cell r="I15"/>
          <cell r="J15"/>
          <cell r="K15"/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/>
          <cell r="E17"/>
          <cell r="F17"/>
          <cell r="G17"/>
          <cell r="H17"/>
          <cell r="I17"/>
          <cell r="J17"/>
          <cell r="K17"/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</row>
        <row r="19">
          <cell r="D19"/>
          <cell r="E19"/>
          <cell r="F19"/>
          <cell r="G19"/>
          <cell r="H19"/>
          <cell r="I19"/>
          <cell r="J19"/>
          <cell r="K19"/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1">
          <cell r="D21"/>
          <cell r="E21"/>
          <cell r="F21"/>
          <cell r="G21"/>
          <cell r="H21"/>
          <cell r="I21"/>
          <cell r="J21"/>
          <cell r="K21"/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D25"/>
          <cell r="E25"/>
          <cell r="F25"/>
          <cell r="G25"/>
          <cell r="H25"/>
          <cell r="I25"/>
          <cell r="J25"/>
          <cell r="K25"/>
        </row>
        <row r="26">
          <cell r="C26" t="str">
            <v>Peak Day</v>
          </cell>
          <cell r="D26">
            <v>0.8787619215531729</v>
          </cell>
          <cell r="E26">
            <v>0</v>
          </cell>
          <cell r="F26">
            <v>0</v>
          </cell>
          <cell r="G26">
            <v>2.4029046704350757E-2</v>
          </cell>
          <cell r="H26">
            <v>0</v>
          </cell>
          <cell r="I26">
            <v>5.889485855687436E-2</v>
          </cell>
          <cell r="J26">
            <v>3.6362544151627166E-2</v>
          </cell>
          <cell r="K26">
            <v>1.9516290339748558E-3</v>
          </cell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</row>
        <row r="28">
          <cell r="C28" t="str">
            <v>Throughput</v>
          </cell>
          <cell r="D28">
            <v>0.65588601988188666</v>
          </cell>
          <cell r="E28">
            <v>0</v>
          </cell>
          <cell r="F28">
            <v>0</v>
          </cell>
          <cell r="G28">
            <v>3.2316036665878588E-2</v>
          </cell>
          <cell r="H28">
            <v>1.7485635638957827E-2</v>
          </cell>
          <cell r="I28">
            <v>0.24586447280759971</v>
          </cell>
          <cell r="J28">
            <v>4.3927434938724523E-2</v>
          </cell>
          <cell r="K28">
            <v>4.5204000669527107E-3</v>
          </cell>
        </row>
        <row r="29">
          <cell r="D29"/>
          <cell r="E29"/>
          <cell r="F29"/>
          <cell r="G29"/>
          <cell r="H29"/>
          <cell r="I29"/>
          <cell r="J29"/>
          <cell r="K29"/>
        </row>
        <row r="30">
          <cell r="C30" t="str">
            <v>67% Peak Day 33% Throughput</v>
          </cell>
          <cell r="D30">
            <v>0.80521287400164843</v>
          </cell>
          <cell r="E30">
            <v>0</v>
          </cell>
          <cell r="F30">
            <v>0</v>
          </cell>
          <cell r="G30">
            <v>2.6763753391654939E-2</v>
          </cell>
          <cell r="H30">
            <v>5.7702597608560819E-3</v>
          </cell>
          <cell r="I30">
            <v>0.12059483125961373</v>
          </cell>
          <cell r="J30">
            <v>3.8858958111369288E-2</v>
          </cell>
          <cell r="K30">
            <v>2.7993234748575476E-3</v>
          </cell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</row>
        <row r="32">
          <cell r="C32" t="str">
            <v>67% Peak Day 33% Throughput Less FT-1</v>
          </cell>
          <cell r="D32">
            <v>0.83776765210172977</v>
          </cell>
          <cell r="E32">
            <v>0</v>
          </cell>
          <cell r="F32">
            <v>0</v>
          </cell>
          <cell r="G32">
            <v>2.7845812659362128E-2</v>
          </cell>
          <cell r="H32">
            <v>6.0035515178059511E-3</v>
          </cell>
          <cell r="I32">
            <v>0.12547048352304915</v>
          </cell>
          <cell r="J32">
            <v>0</v>
          </cell>
          <cell r="K32">
            <v>2.9125001980530459E-3</v>
          </cell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</row>
        <row r="34">
          <cell r="C34" t="str">
            <v>Firm Sales</v>
          </cell>
          <cell r="D34">
            <v>0.94682367175903581</v>
          </cell>
          <cell r="E34">
            <v>0</v>
          </cell>
          <cell r="F34">
            <v>0</v>
          </cell>
          <cell r="G34">
            <v>4.665077096504798E-2</v>
          </cell>
          <cell r="H34">
            <v>0</v>
          </cell>
          <cell r="I34">
            <v>0</v>
          </cell>
          <cell r="J34">
            <v>0</v>
          </cell>
          <cell r="K34">
            <v>6.5255572759161913E-3</v>
          </cell>
        </row>
        <row r="35">
          <cell r="D35"/>
          <cell r="E35"/>
          <cell r="F35"/>
          <cell r="G35"/>
          <cell r="H35"/>
          <cell r="I35"/>
          <cell r="J35"/>
          <cell r="K35"/>
        </row>
        <row r="36">
          <cell r="C36" t="str">
            <v>Distribution Throughput</v>
          </cell>
          <cell r="D36">
            <v>0.82750541041830927</v>
          </cell>
          <cell r="E36">
            <v>0</v>
          </cell>
          <cell r="F36">
            <v>0</v>
          </cell>
          <cell r="G36">
            <v>3.4048139408798174E-2</v>
          </cell>
          <cell r="H36">
            <v>1.3952760645666216E-2</v>
          </cell>
          <cell r="I36">
            <v>0.11736022223945763</v>
          </cell>
          <cell r="J36">
            <v>1.417259266890216E-3</v>
          </cell>
          <cell r="K36">
            <v>5.7162080208784218E-3</v>
          </cell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</row>
        <row r="38">
          <cell r="C38" t="str">
            <v>DNG Revenue</v>
          </cell>
          <cell r="D38">
            <v>0.92292426218226609</v>
          </cell>
          <cell r="E38">
            <v>0</v>
          </cell>
          <cell r="F38">
            <v>0</v>
          </cell>
          <cell r="G38">
            <v>1.2188134805975819E-2</v>
          </cell>
          <cell r="H38">
            <v>0</v>
          </cell>
          <cell r="I38">
            <v>3.6755634966456889E-2</v>
          </cell>
          <cell r="J38">
            <v>1.5758619124748213E-2</v>
          </cell>
          <cell r="K38">
            <v>1.2373348920552968E-2</v>
          </cell>
        </row>
        <row r="39">
          <cell r="D39"/>
          <cell r="E39"/>
          <cell r="F39"/>
          <cell r="G39"/>
          <cell r="H39"/>
          <cell r="I39"/>
          <cell r="J39"/>
          <cell r="K39"/>
        </row>
        <row r="40">
          <cell r="C40" t="str">
            <v>DNG Revenue Less NGV</v>
          </cell>
          <cell r="D40">
            <v>0.93448699584355777</v>
          </cell>
          <cell r="E40">
            <v>0</v>
          </cell>
          <cell r="F40">
            <v>0</v>
          </cell>
          <cell r="G40">
            <v>1.2340832229116685E-2</v>
          </cell>
          <cell r="H40">
            <v>0</v>
          </cell>
          <cell r="I40">
            <v>3.7216123042329866E-2</v>
          </cell>
          <cell r="J40">
            <v>1.5956048884995664E-2</v>
          </cell>
          <cell r="K40">
            <v>0</v>
          </cell>
        </row>
        <row r="41">
          <cell r="D41"/>
          <cell r="E41"/>
          <cell r="F41"/>
          <cell r="G41"/>
          <cell r="H41"/>
          <cell r="I41"/>
          <cell r="J41"/>
          <cell r="K41"/>
        </row>
        <row r="42">
          <cell r="C42" t="str">
            <v>Customers</v>
          </cell>
          <cell r="D42">
            <v>0.99886068183809995</v>
          </cell>
          <cell r="E42">
            <v>0</v>
          </cell>
          <cell r="F42">
            <v>0</v>
          </cell>
          <cell r="G42">
            <v>6.3728242864113862E-4</v>
          </cell>
          <cell r="H42">
            <v>9.4131699986042542E-5</v>
          </cell>
          <cell r="I42">
            <v>3.7436285281805423E-4</v>
          </cell>
          <cell r="J42">
            <v>5.4098678152898008E-6</v>
          </cell>
          <cell r="K42">
            <v>2.8131312639506967E-5</v>
          </cell>
        </row>
        <row r="43">
          <cell r="D43"/>
          <cell r="E43"/>
          <cell r="F43"/>
          <cell r="G43"/>
          <cell r="H43"/>
          <cell r="I43"/>
          <cell r="J43"/>
          <cell r="K43"/>
        </row>
        <row r="44">
          <cell r="C44" t="str">
            <v>75% Customers 25% DNG Rev</v>
          </cell>
          <cell r="D44">
            <v>0.97987657692414165</v>
          </cell>
          <cell r="E44">
            <v>0</v>
          </cell>
          <cell r="F44">
            <v>0</v>
          </cell>
          <cell r="G44">
            <v>3.5249955229748092E-3</v>
          </cell>
          <cell r="H44">
            <v>7.0598774989531917E-5</v>
          </cell>
          <cell r="I44">
            <v>9.4696808812277638E-3</v>
          </cell>
          <cell r="J44">
            <v>3.9437121820485215E-3</v>
          </cell>
          <cell r="K44">
            <v>3.1144357146178727E-3</v>
          </cell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</row>
        <row r="46">
          <cell r="C46" t="str">
            <v>Customer Assistance Expense</v>
          </cell>
          <cell r="D46">
            <v>0.81788548980749332</v>
          </cell>
          <cell r="E46">
            <v>0</v>
          </cell>
          <cell r="F46">
            <v>0</v>
          </cell>
          <cell r="G46">
            <v>2.4370822156593681E-3</v>
          </cell>
          <cell r="H46">
            <v>4.7493214811418546E-3</v>
          </cell>
          <cell r="I46">
            <v>0.16507869115890444</v>
          </cell>
          <cell r="J46">
            <v>9.8278628177692912E-3</v>
          </cell>
          <cell r="K46">
            <v>2.1552519031702362E-5</v>
          </cell>
        </row>
        <row r="47">
          <cell r="D47"/>
          <cell r="E47"/>
          <cell r="F47"/>
          <cell r="G47"/>
          <cell r="H47"/>
          <cell r="I47"/>
          <cell r="J47"/>
          <cell r="K47"/>
        </row>
        <row r="48">
          <cell r="C48" t="str">
            <v>Blank</v>
          </cell>
          <cell r="D48"/>
          <cell r="E48"/>
          <cell r="F48"/>
          <cell r="G48"/>
          <cell r="H48"/>
          <cell r="I48"/>
          <cell r="J48"/>
          <cell r="K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</row>
        <row r="50">
          <cell r="C50" t="str">
            <v>TS Value of Gas Purchase</v>
          </cell>
          <cell r="D50">
            <v>0.94682367175903581</v>
          </cell>
          <cell r="E50">
            <v>0</v>
          </cell>
          <cell r="F50">
            <v>0</v>
          </cell>
          <cell r="G50">
            <v>4.665077096504798E-2</v>
          </cell>
          <cell r="H50">
            <v>0</v>
          </cell>
          <cell r="I50">
            <v>-1</v>
          </cell>
          <cell r="J50">
            <v>0</v>
          </cell>
          <cell r="K50">
            <v>6.5255572759161913E-3</v>
          </cell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</row>
        <row r="52">
          <cell r="C52" t="str">
            <v>IS Value of Gas Purchase</v>
          </cell>
          <cell r="D52">
            <v>0.94682367175903581</v>
          </cell>
          <cell r="E52">
            <v>0</v>
          </cell>
          <cell r="F52">
            <v>0</v>
          </cell>
          <cell r="G52">
            <v>4.665077096504798E-2</v>
          </cell>
          <cell r="H52">
            <v>-1</v>
          </cell>
          <cell r="I52">
            <v>0</v>
          </cell>
          <cell r="J52">
            <v>0</v>
          </cell>
          <cell r="K52">
            <v>6.5255572759161913E-3</v>
          </cell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</row>
        <row r="54">
          <cell r="C54" t="str">
            <v>Distribution O&amp;M Expense</v>
          </cell>
          <cell r="D54">
            <v>0.88405265521175602</v>
          </cell>
          <cell r="E54">
            <v>0</v>
          </cell>
          <cell r="F54">
            <v>0</v>
          </cell>
          <cell r="G54">
            <v>1.2327236277242222E-2</v>
          </cell>
          <cell r="H54">
            <v>3.853071675973901E-3</v>
          </cell>
          <cell r="I54">
            <v>5.3215151557529032E-2</v>
          </cell>
          <cell r="J54">
            <v>1.4645718049637456E-2</v>
          </cell>
          <cell r="K54">
            <v>3.1906167227861243E-2</v>
          </cell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</row>
        <row r="56">
          <cell r="C56" t="str">
            <v>Tools, Shop &amp; Garage Equipment</v>
          </cell>
          <cell r="D56">
            <v>0.34901833356646783</v>
          </cell>
          <cell r="E56">
            <v>0</v>
          </cell>
          <cell r="F56">
            <v>0</v>
          </cell>
          <cell r="G56">
            <v>5.0309778465078602E-3</v>
          </cell>
          <cell r="H56">
            <v>1.2499576429451087E-3</v>
          </cell>
          <cell r="I56">
            <v>1.7301128938278901E-2</v>
          </cell>
          <cell r="J56">
            <v>5.0539984861551037E-3</v>
          </cell>
          <cell r="K56">
            <v>0.62234560351964519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</row>
        <row r="58">
          <cell r="C58" t="str">
            <v>Rate Base</v>
          </cell>
          <cell r="D58">
            <v>0.90359722587611735</v>
          </cell>
          <cell r="E58">
            <v>0</v>
          </cell>
          <cell r="F58">
            <v>0</v>
          </cell>
          <cell r="G58">
            <v>1.237710891794918E-2</v>
          </cell>
          <cell r="H58">
            <v>3.5216128140624983E-3</v>
          </cell>
          <cell r="I58">
            <v>4.8754308460245421E-2</v>
          </cell>
          <cell r="J58">
            <v>1.4243247218488764E-2</v>
          </cell>
          <cell r="K58">
            <v>1.7506496713136883E-2</v>
          </cell>
        </row>
        <row r="59">
          <cell r="C59"/>
          <cell r="D59"/>
          <cell r="E59"/>
          <cell r="F59"/>
          <cell r="G59"/>
          <cell r="H59"/>
          <cell r="I59"/>
          <cell r="J59"/>
          <cell r="K59"/>
        </row>
        <row r="60">
          <cell r="C60" t="str">
            <v>Gross Plant</v>
          </cell>
          <cell r="D60">
            <v>0.92299652189010428</v>
          </cell>
          <cell r="E60">
            <v>0</v>
          </cell>
          <cell r="F60">
            <v>0</v>
          </cell>
          <cell r="G60">
            <v>1.3304673730409033E-2</v>
          </cell>
          <cell r="H60">
            <v>3.3055757992970125E-3</v>
          </cell>
          <cell r="I60">
            <v>4.5753704888865127E-2</v>
          </cell>
          <cell r="J60">
            <v>1.3365552968783039E-2</v>
          </cell>
          <cell r="K60">
            <v>1.2739707225414964E-3</v>
          </cell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</row>
        <row r="62">
          <cell r="C62" t="str">
            <v>Distribution Gross Plant</v>
          </cell>
          <cell r="D62">
            <v>0.922053368577472</v>
          </cell>
          <cell r="E62">
            <v>0</v>
          </cell>
          <cell r="F62">
            <v>0</v>
          </cell>
          <cell r="G62">
            <v>1.1984730630071206E-2</v>
          </cell>
          <cell r="H62">
            <v>3.4364208555632508E-3</v>
          </cell>
          <cell r="I62">
            <v>4.7564780009830616E-2</v>
          </cell>
          <cell r="J62">
            <v>1.3894603469032261E-2</v>
          </cell>
          <cell r="K62">
            <v>1.0660964580307671E-3</v>
          </cell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</row>
        <row r="64">
          <cell r="C64" t="str">
            <v>Direct Distribution Gross Plant</v>
          </cell>
          <cell r="D64">
            <v>0.92205336857747189</v>
          </cell>
          <cell r="E64">
            <v>0</v>
          </cell>
          <cell r="F64">
            <v>0</v>
          </cell>
          <cell r="G64">
            <v>1.1984730630071206E-2</v>
          </cell>
          <cell r="H64">
            <v>3.4364208555632495E-3</v>
          </cell>
          <cell r="I64">
            <v>4.7564780009830609E-2</v>
          </cell>
          <cell r="J64">
            <v>1.3894603469032259E-2</v>
          </cell>
          <cell r="K64">
            <v>1.0660964580307668E-3</v>
          </cell>
        </row>
        <row r="65">
          <cell r="D65"/>
          <cell r="E65"/>
          <cell r="F65"/>
          <cell r="G65"/>
          <cell r="H65"/>
          <cell r="I65"/>
          <cell r="J65"/>
          <cell r="K65"/>
        </row>
        <row r="66">
          <cell r="C66" t="str">
            <v>SD Mains</v>
          </cell>
          <cell r="D66">
            <v>0.99713368351225407</v>
          </cell>
          <cell r="E66">
            <v>0</v>
          </cell>
          <cell r="F66">
            <v>0</v>
          </cell>
          <cell r="G66">
            <v>1.6690417114961283E-3</v>
          </cell>
          <cell r="H66">
            <v>3.11050542308539E-4</v>
          </cell>
          <cell r="I66">
            <v>7.7581722043303602E-4</v>
          </cell>
          <cell r="J66">
            <v>8.7636901559764634E-6</v>
          </cell>
          <cell r="K66">
            <v>1.0164332335219338E-4</v>
          </cell>
        </row>
        <row r="67">
          <cell r="C67"/>
          <cell r="D67"/>
          <cell r="E67"/>
          <cell r="F67"/>
          <cell r="G67"/>
          <cell r="H67"/>
          <cell r="I67"/>
          <cell r="J67"/>
          <cell r="K67"/>
        </row>
        <row r="68">
          <cell r="C68" t="str">
            <v>Mains</v>
          </cell>
          <cell r="D68">
            <v>0.90361630524447756</v>
          </cell>
          <cell r="E68">
            <v>0</v>
          </cell>
          <cell r="F68">
            <v>0</v>
          </cell>
          <cell r="G68">
            <v>1.4125541839766031E-2</v>
          </cell>
          <cell r="H68">
            <v>3.1687590309480776E-3</v>
          </cell>
          <cell r="I68">
            <v>5.9399530501542112E-2</v>
          </cell>
          <cell r="J68">
            <v>1.8201324406464874E-2</v>
          </cell>
          <cell r="K68">
            <v>1.4885389768015337E-3</v>
          </cell>
        </row>
        <row r="69">
          <cell r="D69"/>
          <cell r="E69"/>
          <cell r="F69"/>
          <cell r="G69"/>
          <cell r="H69"/>
          <cell r="I69"/>
          <cell r="J69"/>
          <cell r="K69"/>
        </row>
        <row r="70">
          <cell r="C70" t="str">
            <v>Service Lines</v>
          </cell>
          <cell r="D70">
            <v>0.99093501407098317</v>
          </cell>
          <cell r="E70">
            <v>0</v>
          </cell>
          <cell r="F70">
            <v>0</v>
          </cell>
          <cell r="G70">
            <v>2.8418571585759754E-3</v>
          </cell>
          <cell r="H70">
            <v>8.0737937405232633E-4</v>
          </cell>
          <cell r="I70">
            <v>4.8144730690219519E-3</v>
          </cell>
          <cell r="J70">
            <v>4.5889309327837053E-4</v>
          </cell>
          <cell r="K70">
            <v>1.4238323408813578E-4</v>
          </cell>
        </row>
        <row r="71">
          <cell r="D71"/>
          <cell r="E71"/>
          <cell r="F71"/>
          <cell r="G71"/>
          <cell r="H71"/>
          <cell r="I71"/>
          <cell r="J71"/>
          <cell r="K71"/>
        </row>
        <row r="72">
          <cell r="C72" t="str">
            <v>Meters &amp; Regulators</v>
          </cell>
          <cell r="D72">
            <v>0.94681201908615487</v>
          </cell>
          <cell r="E72">
            <v>0</v>
          </cell>
          <cell r="F72">
            <v>0</v>
          </cell>
          <cell r="G72">
            <v>1.0098998133121496E-2</v>
          </cell>
          <cell r="H72">
            <v>6.8817287959966377E-3</v>
          </cell>
          <cell r="I72">
            <v>3.0517979630041211E-2</v>
          </cell>
          <cell r="J72">
            <v>5.6892743546858035E-3</v>
          </cell>
          <cell r="K72">
            <v>0</v>
          </cell>
        </row>
        <row r="73">
          <cell r="D73"/>
          <cell r="E73"/>
          <cell r="F73"/>
          <cell r="G73"/>
          <cell r="H73"/>
          <cell r="I73"/>
          <cell r="J73"/>
          <cell r="K73"/>
        </row>
        <row r="74">
          <cell r="C74" t="str">
            <v>Mains &amp; Service Lines</v>
          </cell>
          <cell r="D74">
            <v>0.92236596875172805</v>
          </cell>
          <cell r="E74">
            <v>0</v>
          </cell>
          <cell r="F74">
            <v>0</v>
          </cell>
          <cell r="G74">
            <v>1.1702632777807802E-2</v>
          </cell>
          <cell r="H74">
            <v>2.6617076261038659E-3</v>
          </cell>
          <cell r="I74">
            <v>4.7678657928664173E-2</v>
          </cell>
          <cell r="J74">
            <v>1.43915496011167E-2</v>
          </cell>
          <cell r="K74">
            <v>1.1994833145793768E-3</v>
          </cell>
        </row>
        <row r="75">
          <cell r="D75"/>
          <cell r="E75"/>
          <cell r="F75"/>
          <cell r="G75"/>
          <cell r="H75"/>
          <cell r="I75"/>
          <cell r="J75"/>
          <cell r="K75"/>
        </row>
        <row r="76">
          <cell r="C76" t="str">
            <v>Taxes</v>
          </cell>
          <cell r="D76">
            <v>0.97079638735256335</v>
          </cell>
          <cell r="E76">
            <v>0</v>
          </cell>
          <cell r="F76">
            <v>0</v>
          </cell>
          <cell r="G76">
            <v>1.5160762491681933E-2</v>
          </cell>
          <cell r="H76">
            <v>1.836575178903414E-3</v>
          </cell>
          <cell r="I76">
            <v>1.1721031115114088E-2</v>
          </cell>
          <cell r="J76">
            <v>-1.6276111918463638E-2</v>
          </cell>
          <cell r="K76">
            <v>1.6761355780200833E-2</v>
          </cell>
        </row>
        <row r="77">
          <cell r="C77"/>
          <cell r="D77"/>
          <cell r="E77"/>
          <cell r="F77"/>
          <cell r="G77"/>
          <cell r="H77"/>
          <cell r="I77"/>
          <cell r="J77"/>
          <cell r="K77"/>
        </row>
        <row r="78">
          <cell r="C78" t="str">
            <v>Net Income</v>
          </cell>
          <cell r="D78">
            <v>0.94746352357040453</v>
          </cell>
          <cell r="E78">
            <v>0</v>
          </cell>
          <cell r="F78">
            <v>0</v>
          </cell>
          <cell r="G78">
            <v>1.4194223501825757E-2</v>
          </cell>
          <cell r="H78">
            <v>2.4216532177530354E-3</v>
          </cell>
          <cell r="I78">
            <v>2.457970965686546E-2</v>
          </cell>
          <cell r="J78">
            <v>-5.6791932394873162E-3</v>
          </cell>
          <cell r="K78">
            <v>1.7020083292638655E-2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4">
          <cell r="T4">
            <v>39387</v>
          </cell>
          <cell r="U4">
            <v>39904</v>
          </cell>
        </row>
        <row r="5">
          <cell r="T5"/>
        </row>
        <row r="6">
          <cell r="T6"/>
        </row>
        <row r="7">
          <cell r="T7"/>
        </row>
        <row r="8">
          <cell r="I8" t="str">
            <v>UTFirmBSF1</v>
          </cell>
          <cell r="J8"/>
          <cell r="K8"/>
          <cell r="L8"/>
          <cell r="M8">
            <v>5</v>
          </cell>
          <cell r="N8"/>
          <cell r="O8">
            <v>6.75</v>
          </cell>
          <cell r="T8">
            <v>5</v>
          </cell>
          <cell r="U8">
            <v>5</v>
          </cell>
          <cell r="V8">
            <v>0</v>
          </cell>
          <cell r="W8"/>
        </row>
        <row r="9">
          <cell r="I9" t="str">
            <v>UTFirmBSF2</v>
          </cell>
          <cell r="J9"/>
          <cell r="K9"/>
          <cell r="L9"/>
          <cell r="M9">
            <v>21</v>
          </cell>
          <cell r="N9"/>
          <cell r="O9">
            <v>18.25</v>
          </cell>
          <cell r="T9">
            <v>5</v>
          </cell>
          <cell r="U9">
            <v>21</v>
          </cell>
          <cell r="V9">
            <v>-16</v>
          </cell>
          <cell r="W9"/>
        </row>
        <row r="10">
          <cell r="I10" t="str">
            <v>UTFirmBSF3</v>
          </cell>
          <cell r="J10"/>
          <cell r="K10"/>
          <cell r="L10"/>
          <cell r="M10">
            <v>55</v>
          </cell>
          <cell r="N10"/>
          <cell r="O10">
            <v>63.5</v>
          </cell>
          <cell r="T10">
            <v>21</v>
          </cell>
          <cell r="U10">
            <v>55</v>
          </cell>
          <cell r="V10">
            <v>-34</v>
          </cell>
          <cell r="W10"/>
        </row>
        <row r="11">
          <cell r="I11" t="str">
            <v>UTFirmBSF4</v>
          </cell>
          <cell r="J11"/>
          <cell r="K11"/>
          <cell r="L11"/>
          <cell r="M11">
            <v>244</v>
          </cell>
          <cell r="N11"/>
          <cell r="O11">
            <v>420.25</v>
          </cell>
          <cell r="T11">
            <v>55</v>
          </cell>
          <cell r="U11">
            <v>244</v>
          </cell>
          <cell r="V11">
            <v>-189</v>
          </cell>
          <cell r="W11"/>
        </row>
        <row r="12">
          <cell r="I12" t="str">
            <v>UTFirmBSF5</v>
          </cell>
          <cell r="J12"/>
          <cell r="K12"/>
          <cell r="L12"/>
          <cell r="M12">
            <v>0</v>
          </cell>
          <cell r="N12"/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I13"/>
          <cell r="J13"/>
          <cell r="K13"/>
          <cell r="L13"/>
          <cell r="M13"/>
          <cell r="N13"/>
          <cell r="O13"/>
          <cell r="T13"/>
          <cell r="V13">
            <v>0</v>
          </cell>
        </row>
        <row r="14">
          <cell r="I14" t="str">
            <v>UTIntBSF1</v>
          </cell>
          <cell r="J14"/>
          <cell r="K14"/>
          <cell r="L14"/>
          <cell r="M14">
            <v>5</v>
          </cell>
          <cell r="N14"/>
          <cell r="O14">
            <v>6.75</v>
          </cell>
          <cell r="T14">
            <v>5</v>
          </cell>
          <cell r="U14">
            <v>5</v>
          </cell>
          <cell r="V14">
            <v>0</v>
          </cell>
          <cell r="W14"/>
        </row>
        <row r="15">
          <cell r="I15" t="str">
            <v>UTIntBSF2</v>
          </cell>
          <cell r="J15"/>
          <cell r="K15"/>
          <cell r="L15"/>
          <cell r="M15">
            <v>29</v>
          </cell>
          <cell r="N15"/>
          <cell r="O15">
            <v>18.25</v>
          </cell>
          <cell r="T15">
            <v>5</v>
          </cell>
          <cell r="U15">
            <v>29</v>
          </cell>
          <cell r="V15">
            <v>-24</v>
          </cell>
          <cell r="W15"/>
        </row>
        <row r="16">
          <cell r="I16" t="str">
            <v>UTIntBSF3</v>
          </cell>
          <cell r="J16"/>
          <cell r="K16"/>
          <cell r="L16"/>
          <cell r="M16">
            <v>67</v>
          </cell>
          <cell r="N16"/>
          <cell r="O16">
            <v>63.5</v>
          </cell>
          <cell r="T16">
            <v>29</v>
          </cell>
          <cell r="U16">
            <v>67</v>
          </cell>
          <cell r="V16">
            <v>-38</v>
          </cell>
          <cell r="W16"/>
        </row>
        <row r="17">
          <cell r="I17" t="str">
            <v>UTIntBSF4</v>
          </cell>
          <cell r="J17"/>
          <cell r="K17"/>
          <cell r="L17"/>
          <cell r="M17">
            <v>274</v>
          </cell>
          <cell r="N17"/>
          <cell r="O17">
            <v>420.25</v>
          </cell>
          <cell r="T17">
            <v>67</v>
          </cell>
          <cell r="U17">
            <v>274</v>
          </cell>
          <cell r="V17">
            <v>-207</v>
          </cell>
          <cell r="W17"/>
        </row>
        <row r="18">
          <cell r="I18" t="str">
            <v>UTIntBSF5</v>
          </cell>
          <cell r="J18"/>
          <cell r="K18"/>
          <cell r="L18"/>
          <cell r="M18">
            <v>0</v>
          </cell>
          <cell r="N18"/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J19"/>
          <cell r="K19"/>
          <cell r="L19"/>
          <cell r="M19">
            <v>67</v>
          </cell>
          <cell r="N19"/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J20"/>
          <cell r="K20"/>
          <cell r="L20"/>
          <cell r="M20">
            <v>274</v>
          </cell>
          <cell r="N20"/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I21"/>
          <cell r="J21"/>
          <cell r="K21"/>
          <cell r="L21"/>
          <cell r="M21"/>
          <cell r="N21"/>
          <cell r="O21"/>
          <cell r="T21"/>
          <cell r="V21">
            <v>0</v>
          </cell>
        </row>
        <row r="22">
          <cell r="I22" t="str">
            <v>UTIntBSFExpans</v>
          </cell>
          <cell r="J22"/>
          <cell r="K22"/>
          <cell r="L22"/>
          <cell r="M22">
            <v>0</v>
          </cell>
          <cell r="N22"/>
          <cell r="O22">
            <v>0</v>
          </cell>
          <cell r="T22">
            <v>67</v>
          </cell>
          <cell r="V22">
            <v>67</v>
          </cell>
        </row>
        <row r="23">
          <cell r="I23"/>
          <cell r="J23"/>
          <cell r="K23"/>
          <cell r="L23"/>
          <cell r="M23"/>
          <cell r="N23"/>
          <cell r="O23"/>
          <cell r="T23"/>
          <cell r="V23">
            <v>0</v>
          </cell>
        </row>
        <row r="24">
          <cell r="I24" t="str">
            <v>UTTransAdminPrimary</v>
          </cell>
          <cell r="J24"/>
          <cell r="K24"/>
          <cell r="L24"/>
          <cell r="M24">
            <v>375</v>
          </cell>
          <cell r="N24"/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J25"/>
          <cell r="K25"/>
          <cell r="L25"/>
          <cell r="M25">
            <v>187.5</v>
          </cell>
          <cell r="N25"/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I26"/>
          <cell r="J26"/>
          <cell r="K26"/>
          <cell r="L26"/>
          <cell r="M26"/>
          <cell r="N26"/>
          <cell r="O26"/>
          <cell r="T26"/>
          <cell r="V26">
            <v>0</v>
          </cell>
        </row>
        <row r="27">
          <cell r="I27" t="str">
            <v>UTMTAdminPrimary</v>
          </cell>
          <cell r="J27"/>
          <cell r="K27"/>
          <cell r="L27"/>
          <cell r="M27">
            <v>375</v>
          </cell>
          <cell r="N27"/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J28"/>
          <cell r="K28"/>
          <cell r="L28"/>
          <cell r="M28">
            <v>187.5</v>
          </cell>
          <cell r="N28"/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I29"/>
          <cell r="J29"/>
          <cell r="K29"/>
          <cell r="L29"/>
          <cell r="M29"/>
          <cell r="N29"/>
          <cell r="O29"/>
          <cell r="T29"/>
          <cell r="V29">
            <v>0</v>
          </cell>
        </row>
        <row r="30">
          <cell r="I30" t="str">
            <v>UTTransAdminExpans</v>
          </cell>
          <cell r="J30"/>
          <cell r="K30"/>
          <cell r="L30"/>
          <cell r="M30">
            <v>375</v>
          </cell>
          <cell r="N30"/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I31"/>
          <cell r="J31"/>
          <cell r="K31"/>
          <cell r="L31"/>
          <cell r="M31"/>
          <cell r="N31"/>
          <cell r="O31"/>
          <cell r="T31"/>
          <cell r="V31">
            <v>0</v>
          </cell>
        </row>
        <row r="32">
          <cell r="I32" t="str">
            <v>UTFT1Demand</v>
          </cell>
          <cell r="J32"/>
          <cell r="K32"/>
          <cell r="L32"/>
          <cell r="M32">
            <v>0</v>
          </cell>
          <cell r="N32"/>
          <cell r="O32">
            <v>9</v>
          </cell>
          <cell r="T32">
            <v>21.98</v>
          </cell>
          <cell r="U32">
            <v>18.79</v>
          </cell>
          <cell r="V32">
            <v>21.98</v>
          </cell>
        </row>
        <row r="33">
          <cell r="I33"/>
          <cell r="J33"/>
          <cell r="K33"/>
          <cell r="L33"/>
          <cell r="M33"/>
          <cell r="N33"/>
          <cell r="O33"/>
          <cell r="T33"/>
          <cell r="V33"/>
        </row>
        <row r="34">
          <cell r="I34"/>
          <cell r="J34"/>
          <cell r="K34"/>
          <cell r="L34"/>
          <cell r="M34">
            <v>0</v>
          </cell>
          <cell r="N34"/>
          <cell r="O34">
            <v>0</v>
          </cell>
          <cell r="T34">
            <v>175</v>
          </cell>
          <cell r="V34">
            <v>175</v>
          </cell>
        </row>
        <row r="35">
          <cell r="I35"/>
          <cell r="J35"/>
          <cell r="K35"/>
          <cell r="L35"/>
          <cell r="M35"/>
          <cell r="N35"/>
          <cell r="O35"/>
          <cell r="T35"/>
          <cell r="V35">
            <v>0</v>
          </cell>
        </row>
        <row r="36">
          <cell r="I36" t="str">
            <v>UTITDemand</v>
          </cell>
          <cell r="J36"/>
          <cell r="K36"/>
          <cell r="L36"/>
          <cell r="M36">
            <v>19.010000000000002</v>
          </cell>
          <cell r="N36"/>
          <cell r="O36">
            <v>30.83</v>
          </cell>
          <cell r="T36">
            <v>21.98</v>
          </cell>
          <cell r="U36">
            <v>18.79</v>
          </cell>
          <cell r="V36">
            <v>2.9699999999999989</v>
          </cell>
        </row>
        <row r="37">
          <cell r="I37"/>
          <cell r="J37"/>
          <cell r="K37"/>
          <cell r="L37"/>
          <cell r="M37"/>
          <cell r="N37"/>
          <cell r="O37"/>
          <cell r="T37"/>
          <cell r="V37">
            <v>0</v>
          </cell>
        </row>
        <row r="38">
          <cell r="I38"/>
          <cell r="J38"/>
          <cell r="K38"/>
          <cell r="L38"/>
          <cell r="M38"/>
          <cell r="N38"/>
          <cell r="O38"/>
          <cell r="T38"/>
          <cell r="V38">
            <v>0</v>
          </cell>
        </row>
        <row r="39">
          <cell r="I39"/>
          <cell r="J39"/>
          <cell r="K39"/>
          <cell r="L39"/>
          <cell r="M39"/>
          <cell r="N39"/>
          <cell r="O39"/>
          <cell r="T39"/>
          <cell r="V39">
            <v>0</v>
          </cell>
        </row>
        <row r="40">
          <cell r="I40"/>
          <cell r="J40"/>
          <cell r="K40"/>
          <cell r="L40"/>
          <cell r="M40"/>
          <cell r="N40"/>
          <cell r="O40"/>
          <cell r="T40"/>
          <cell r="V40">
            <v>0</v>
          </cell>
        </row>
        <row r="41">
          <cell r="I41"/>
          <cell r="J41"/>
          <cell r="K41"/>
          <cell r="L41"/>
          <cell r="M41"/>
          <cell r="N41"/>
          <cell r="O41"/>
          <cell r="T41"/>
          <cell r="V41">
            <v>0</v>
          </cell>
        </row>
        <row r="42">
          <cell r="I42"/>
          <cell r="J42"/>
          <cell r="K42"/>
          <cell r="L42"/>
          <cell r="M42">
            <v>1</v>
          </cell>
          <cell r="N42"/>
          <cell r="O42">
            <v>1</v>
          </cell>
          <cell r="T42">
            <v>0.99270400000000003</v>
          </cell>
          <cell r="V42">
            <v>-7.2959999999999692E-3</v>
          </cell>
        </row>
        <row r="43">
          <cell r="I43"/>
          <cell r="J43"/>
          <cell r="K43"/>
          <cell r="L43"/>
          <cell r="M43">
            <v>1</v>
          </cell>
          <cell r="N43"/>
          <cell r="O43">
            <v>1</v>
          </cell>
          <cell r="T43">
            <v>0.99270400000000003</v>
          </cell>
          <cell r="V43">
            <v>-7.2959999999999692E-3</v>
          </cell>
        </row>
        <row r="44">
          <cell r="I44"/>
          <cell r="J44"/>
          <cell r="K44"/>
          <cell r="L44"/>
          <cell r="M44"/>
          <cell r="N44"/>
          <cell r="O44"/>
          <cell r="T44"/>
          <cell r="V44">
            <v>0</v>
          </cell>
        </row>
        <row r="45">
          <cell r="I45"/>
          <cell r="J45"/>
          <cell r="K45"/>
          <cell r="L45"/>
          <cell r="M45"/>
          <cell r="N45"/>
          <cell r="O45"/>
          <cell r="T45"/>
          <cell r="V45">
            <v>0</v>
          </cell>
        </row>
        <row r="46">
          <cell r="I46" t="str">
            <v>UTGSRBSF1</v>
          </cell>
          <cell r="J46"/>
          <cell r="K46"/>
          <cell r="L46"/>
          <cell r="M46">
            <v>0.98711499999999996</v>
          </cell>
          <cell r="N46"/>
          <cell r="O46">
            <v>0.98711499999999996</v>
          </cell>
          <cell r="T46">
            <v>0</v>
          </cell>
          <cell r="V46">
            <v>-0.98711499999999996</v>
          </cell>
        </row>
        <row r="47">
          <cell r="I47" t="str">
            <v>UTGSRBSF2</v>
          </cell>
          <cell r="J47"/>
          <cell r="K47"/>
          <cell r="L47"/>
          <cell r="M47">
            <v>1.2791E-2</v>
          </cell>
          <cell r="N47"/>
          <cell r="O47">
            <v>1.2791E-2</v>
          </cell>
          <cell r="T47">
            <v>0.98901300000000003</v>
          </cell>
          <cell r="V47">
            <v>0.97622200000000003</v>
          </cell>
        </row>
        <row r="48">
          <cell r="I48" t="str">
            <v>UTGSRBSF3</v>
          </cell>
          <cell r="J48"/>
          <cell r="K48"/>
          <cell r="L48"/>
          <cell r="M48">
            <v>9.0000000000000006E-5</v>
          </cell>
          <cell r="N48"/>
          <cell r="O48">
            <v>9.0000000000000006E-5</v>
          </cell>
          <cell r="T48">
            <v>9.8169999999999993E-3</v>
          </cell>
          <cell r="V48">
            <v>9.7269999999999995E-3</v>
          </cell>
        </row>
        <row r="49">
          <cell r="I49" t="str">
            <v>UTGSRBSF4</v>
          </cell>
          <cell r="J49"/>
          <cell r="K49"/>
          <cell r="L49"/>
          <cell r="M49">
            <v>3.9999999999999998E-6</v>
          </cell>
          <cell r="N49"/>
          <cell r="O49">
            <v>3.9999999999999998E-6</v>
          </cell>
          <cell r="T49">
            <v>1.1689999999999999E-3</v>
          </cell>
          <cell r="V49">
            <v>1.1649999999999998E-3</v>
          </cell>
        </row>
        <row r="50">
          <cell r="I50" t="str">
            <v>UTGSRBSF5</v>
          </cell>
          <cell r="J50"/>
          <cell r="K50"/>
          <cell r="L50"/>
          <cell r="M50">
            <v>0</v>
          </cell>
          <cell r="N50"/>
          <cell r="O50">
            <v>0</v>
          </cell>
          <cell r="T50">
            <v>9.9999999999999995E-7</v>
          </cell>
          <cell r="V50">
            <v>9.9999999999999995E-7</v>
          </cell>
        </row>
        <row r="51">
          <cell r="I51" t="str">
            <v>UTGSRBSF6</v>
          </cell>
          <cell r="J51"/>
          <cell r="K51"/>
          <cell r="L51"/>
          <cell r="M51">
            <v>0</v>
          </cell>
          <cell r="N51"/>
          <cell r="O51">
            <v>0</v>
          </cell>
          <cell r="T51">
            <v>0</v>
          </cell>
          <cell r="V51">
            <v>0</v>
          </cell>
        </row>
        <row r="52">
          <cell r="I52" t="str">
            <v>UTGSRBSF7</v>
          </cell>
          <cell r="J52"/>
          <cell r="K52"/>
          <cell r="L52"/>
          <cell r="M52">
            <v>0</v>
          </cell>
          <cell r="N52"/>
          <cell r="O52">
            <v>0</v>
          </cell>
          <cell r="T52">
            <v>0</v>
          </cell>
          <cell r="V52">
            <v>0</v>
          </cell>
        </row>
        <row r="53">
          <cell r="I53"/>
          <cell r="J53"/>
          <cell r="K53"/>
          <cell r="L53"/>
          <cell r="M53"/>
          <cell r="N53"/>
          <cell r="O53"/>
          <cell r="T53"/>
          <cell r="V53">
            <v>0</v>
          </cell>
        </row>
        <row r="54">
          <cell r="I54" t="str">
            <v>UTGSBSF1</v>
          </cell>
          <cell r="J54"/>
          <cell r="K54"/>
          <cell r="L54"/>
          <cell r="M54">
            <v>0.96660459564042323</v>
          </cell>
          <cell r="N54"/>
          <cell r="O54">
            <v>0.96660459564042323</v>
          </cell>
          <cell r="T54">
            <v>0</v>
          </cell>
          <cell r="V54">
            <v>-0.96660459564042323</v>
          </cell>
        </row>
        <row r="55">
          <cell r="I55" t="str">
            <v>UTGSBSF2</v>
          </cell>
          <cell r="J55"/>
          <cell r="K55"/>
          <cell r="L55"/>
          <cell r="M55">
            <v>3.1166659587738104E-2</v>
          </cell>
          <cell r="N55"/>
          <cell r="O55">
            <v>3.1166659587738104E-2</v>
          </cell>
          <cell r="T55">
            <v>0.70379400000000003</v>
          </cell>
          <cell r="V55">
            <v>0.67262734041226191</v>
          </cell>
        </row>
        <row r="56">
          <cell r="I56" t="str">
            <v>UTGSBSF3</v>
          </cell>
          <cell r="J56"/>
          <cell r="K56"/>
          <cell r="L56"/>
          <cell r="M56">
            <v>1.7861254490462448E-3</v>
          </cell>
          <cell r="N56"/>
          <cell r="O56">
            <v>1.7861254490462448E-3</v>
          </cell>
          <cell r="T56">
            <v>0.193713</v>
          </cell>
          <cell r="V56">
            <v>0.19192687455095375</v>
          </cell>
        </row>
        <row r="57">
          <cell r="I57" t="str">
            <v>UTGSBSF4</v>
          </cell>
          <cell r="J57"/>
          <cell r="K57"/>
          <cell r="L57"/>
          <cell r="M57">
            <v>4.4261932279243612E-4</v>
          </cell>
          <cell r="N57"/>
          <cell r="O57">
            <v>4.4261932279243612E-4</v>
          </cell>
          <cell r="T57">
            <v>0.101539</v>
          </cell>
          <cell r="V57">
            <v>0.10109638067720757</v>
          </cell>
        </row>
        <row r="58">
          <cell r="I58" t="str">
            <v>UTGSBSF5</v>
          </cell>
          <cell r="J58"/>
          <cell r="K58"/>
          <cell r="L58"/>
          <cell r="M58">
            <v>0</v>
          </cell>
          <cell r="N58"/>
          <cell r="O58">
            <v>0</v>
          </cell>
          <cell r="T58">
            <v>9.5399999999999999E-4</v>
          </cell>
          <cell r="V58">
            <v>9.5399999999999999E-4</v>
          </cell>
        </row>
        <row r="59">
          <cell r="I59" t="str">
            <v>UTGSBSF6</v>
          </cell>
          <cell r="J59"/>
          <cell r="K59"/>
          <cell r="L59"/>
          <cell r="M59">
            <v>0</v>
          </cell>
          <cell r="N59"/>
          <cell r="O59">
            <v>0</v>
          </cell>
          <cell r="T59">
            <v>0</v>
          </cell>
          <cell r="V59">
            <v>0</v>
          </cell>
        </row>
        <row r="60">
          <cell r="I60" t="str">
            <v>UTGSBSF7</v>
          </cell>
          <cell r="J60"/>
          <cell r="K60"/>
          <cell r="L60"/>
          <cell r="M60">
            <v>0</v>
          </cell>
          <cell r="N60"/>
          <cell r="O60">
            <v>0</v>
          </cell>
          <cell r="T60">
            <v>0</v>
          </cell>
          <cell r="V60">
            <v>0</v>
          </cell>
        </row>
        <row r="61">
          <cell r="I61"/>
          <cell r="J61"/>
          <cell r="K61"/>
          <cell r="L61"/>
          <cell r="M61"/>
          <cell r="N61"/>
          <cell r="O61"/>
          <cell r="T61"/>
          <cell r="V61">
            <v>0</v>
          </cell>
        </row>
        <row r="62">
          <cell r="I62"/>
          <cell r="J62"/>
          <cell r="K62"/>
          <cell r="L62"/>
          <cell r="M62"/>
          <cell r="N62"/>
          <cell r="O62"/>
          <cell r="T62"/>
          <cell r="V62">
            <v>0</v>
          </cell>
        </row>
        <row r="63">
          <cell r="I63" t="str">
            <v>UTGSREACpercent</v>
          </cell>
          <cell r="J63"/>
          <cell r="K63"/>
          <cell r="L63"/>
          <cell r="M63">
            <v>0</v>
          </cell>
          <cell r="N63"/>
          <cell r="O63">
            <v>1.8523999999999999E-3</v>
          </cell>
          <cell r="T63">
            <v>1.8523999999999999E-3</v>
          </cell>
          <cell r="V63">
            <v>1.8523999999999999E-3</v>
          </cell>
        </row>
        <row r="64">
          <cell r="I64" t="str">
            <v>UTGSRAvgEAC</v>
          </cell>
          <cell r="J64"/>
          <cell r="K64"/>
          <cell r="L64"/>
          <cell r="M64">
            <v>0</v>
          </cell>
          <cell r="N64"/>
          <cell r="O64">
            <v>27.61</v>
          </cell>
          <cell r="T64">
            <v>27.61</v>
          </cell>
          <cell r="V64">
            <v>27.61</v>
          </cell>
        </row>
        <row r="65">
          <cell r="I65"/>
          <cell r="J65"/>
          <cell r="K65"/>
          <cell r="L65"/>
          <cell r="M65"/>
          <cell r="N65"/>
          <cell r="O65"/>
          <cell r="T65"/>
          <cell r="V65">
            <v>0</v>
          </cell>
        </row>
        <row r="66">
          <cell r="I66" t="str">
            <v>UTGSCEACpercent</v>
          </cell>
          <cell r="J66"/>
          <cell r="K66"/>
          <cell r="L66"/>
          <cell r="M66">
            <v>0</v>
          </cell>
          <cell r="N66"/>
          <cell r="O66">
            <v>0</v>
          </cell>
          <cell r="T66">
            <v>0</v>
          </cell>
          <cell r="V66">
            <v>0</v>
          </cell>
        </row>
        <row r="67">
          <cell r="I67" t="str">
            <v>UTGSCAvgEAC</v>
          </cell>
          <cell r="J67"/>
          <cell r="K67"/>
          <cell r="L67"/>
          <cell r="M67">
            <v>0</v>
          </cell>
          <cell r="N67"/>
          <cell r="O67">
            <v>0</v>
          </cell>
          <cell r="T67">
            <v>0</v>
          </cell>
          <cell r="V67">
            <v>0</v>
          </cell>
        </row>
        <row r="68">
          <cell r="I68"/>
          <cell r="J68"/>
          <cell r="K68"/>
          <cell r="L68"/>
          <cell r="M68"/>
          <cell r="N68"/>
          <cell r="O68"/>
          <cell r="T68"/>
          <cell r="V68">
            <v>0</v>
          </cell>
        </row>
        <row r="69">
          <cell r="I69"/>
          <cell r="J69"/>
          <cell r="K69"/>
          <cell r="L69"/>
          <cell r="M69"/>
          <cell r="N69"/>
          <cell r="O69"/>
          <cell r="T69"/>
          <cell r="V69">
            <v>0</v>
          </cell>
        </row>
        <row r="70">
          <cell r="I70" t="str">
            <v>UTGSRBlkAllocIntBlk1</v>
          </cell>
          <cell r="J70"/>
          <cell r="K70"/>
          <cell r="L70"/>
          <cell r="M70">
            <v>0</v>
          </cell>
          <cell r="O70">
            <v>0</v>
          </cell>
          <cell r="T70">
            <v>0</v>
          </cell>
          <cell r="V70">
            <v>0</v>
          </cell>
        </row>
        <row r="71">
          <cell r="I71" t="str">
            <v>UTGSRBlkAllocSlopeBlk1</v>
          </cell>
          <cell r="J71"/>
          <cell r="K71"/>
          <cell r="L71"/>
          <cell r="M71">
            <v>0</v>
          </cell>
          <cell r="O71">
            <v>1.7933000000000001E-3</v>
          </cell>
          <cell r="T71">
            <v>0</v>
          </cell>
          <cell r="V71">
            <v>0</v>
          </cell>
        </row>
        <row r="72">
          <cell r="I72"/>
          <cell r="J72"/>
          <cell r="K72"/>
          <cell r="L72"/>
          <cell r="M72"/>
          <cell r="O72"/>
          <cell r="T72"/>
          <cell r="V72">
            <v>0</v>
          </cell>
        </row>
        <row r="73">
          <cell r="I73" t="str">
            <v>UTGSCBlkAllocIntBlk1</v>
          </cell>
          <cell r="J73"/>
          <cell r="K73"/>
          <cell r="L73"/>
          <cell r="M73">
            <v>0</v>
          </cell>
          <cell r="O73">
            <v>0</v>
          </cell>
          <cell r="T73">
            <v>0</v>
          </cell>
          <cell r="V73">
            <v>0</v>
          </cell>
        </row>
        <row r="74">
          <cell r="I74" t="str">
            <v>UTGSCBlkAllocSlopeBlk1</v>
          </cell>
          <cell r="J74"/>
          <cell r="K74"/>
          <cell r="L74"/>
          <cell r="M74">
            <v>0</v>
          </cell>
          <cell r="O74">
            <v>1.7933000000000001E-3</v>
          </cell>
          <cell r="T74">
            <v>1.7933000000000001E-3</v>
          </cell>
          <cell r="V74">
            <v>1.7933000000000001E-3</v>
          </cell>
        </row>
        <row r="75">
          <cell r="I75"/>
          <cell r="J75"/>
          <cell r="K75"/>
          <cell r="L75"/>
          <cell r="M75"/>
          <cell r="N75"/>
          <cell r="O75"/>
          <cell r="T75"/>
          <cell r="V75">
            <v>0</v>
          </cell>
        </row>
        <row r="76">
          <cell r="I76"/>
          <cell r="J76"/>
          <cell r="K76"/>
          <cell r="L76"/>
          <cell r="M76">
            <v>0</v>
          </cell>
          <cell r="N76"/>
          <cell r="O76">
            <v>0</v>
          </cell>
          <cell r="T76"/>
          <cell r="V76">
            <v>0</v>
          </cell>
        </row>
        <row r="77">
          <cell r="I77"/>
          <cell r="J77"/>
          <cell r="K77"/>
          <cell r="L77"/>
          <cell r="M77">
            <v>0</v>
          </cell>
          <cell r="N77"/>
          <cell r="O77">
            <v>0</v>
          </cell>
          <cell r="T77"/>
          <cell r="V77">
            <v>0</v>
          </cell>
        </row>
        <row r="78">
          <cell r="I78"/>
          <cell r="J78"/>
          <cell r="K78"/>
          <cell r="L78"/>
          <cell r="M78"/>
          <cell r="N78"/>
          <cell r="O78"/>
          <cell r="T78"/>
          <cell r="V78">
            <v>0</v>
          </cell>
        </row>
        <row r="79">
          <cell r="I79"/>
          <cell r="J79"/>
          <cell r="K79"/>
          <cell r="L79"/>
          <cell r="M79"/>
          <cell r="N79"/>
          <cell r="O79"/>
          <cell r="T79"/>
          <cell r="V79">
            <v>0</v>
          </cell>
        </row>
        <row r="80">
          <cell r="I80"/>
          <cell r="J80"/>
          <cell r="K80"/>
          <cell r="L80"/>
          <cell r="M80"/>
          <cell r="N80"/>
          <cell r="O80"/>
          <cell r="T80"/>
          <cell r="V80">
            <v>0</v>
          </cell>
        </row>
        <row r="81">
          <cell r="I81"/>
          <cell r="J81"/>
          <cell r="K81"/>
          <cell r="L81"/>
          <cell r="M81"/>
          <cell r="N81"/>
          <cell r="O81"/>
          <cell r="T81"/>
          <cell r="V81">
            <v>0</v>
          </cell>
        </row>
        <row r="82">
          <cell r="I82" t="str">
            <v>UTGSRDNGSumBlk1</v>
          </cell>
          <cell r="J82"/>
          <cell r="K82"/>
          <cell r="L82"/>
          <cell r="M82">
            <v>2.0297800000000001</v>
          </cell>
          <cell r="N82"/>
          <cell r="O82" t="e">
            <v>#REF!</v>
          </cell>
          <cell r="T82">
            <v>1.65073</v>
          </cell>
          <cell r="U82">
            <v>1.89791</v>
          </cell>
          <cell r="V82">
            <v>-0.37905000000000011</v>
          </cell>
        </row>
        <row r="83">
          <cell r="I83" t="str">
            <v>UTGSRDNGWintBlk1</v>
          </cell>
          <cell r="J83"/>
          <cell r="K83"/>
          <cell r="L83"/>
          <cell r="M83">
            <v>0.70268699999999995</v>
          </cell>
          <cell r="N83"/>
          <cell r="O83" t="e">
            <v>#REF!</v>
          </cell>
          <cell r="T83">
            <v>1.9599299999999999</v>
          </cell>
          <cell r="U83">
            <v>2.46184</v>
          </cell>
          <cell r="V83">
            <v>1.2572429999999999</v>
          </cell>
        </row>
        <row r="84">
          <cell r="I84"/>
          <cell r="J84"/>
          <cell r="K84"/>
          <cell r="L84"/>
          <cell r="M84"/>
          <cell r="N84"/>
          <cell r="O84"/>
          <cell r="T84"/>
          <cell r="V84">
            <v>0</v>
          </cell>
        </row>
        <row r="85">
          <cell r="I85" t="str">
            <v>UTGSRSNGSumBlk1</v>
          </cell>
          <cell r="J85"/>
          <cell r="K85"/>
          <cell r="L85"/>
          <cell r="M85">
            <v>0</v>
          </cell>
          <cell r="N85"/>
          <cell r="O85">
            <v>0</v>
          </cell>
          <cell r="T85">
            <v>0.38163999999999998</v>
          </cell>
          <cell r="V85">
            <v>0.38163999999999998</v>
          </cell>
        </row>
        <row r="86">
          <cell r="I86" t="str">
            <v>UTGSRSNGWintBlk1</v>
          </cell>
          <cell r="J86"/>
          <cell r="K86"/>
          <cell r="L86"/>
          <cell r="M86">
            <v>0</v>
          </cell>
          <cell r="N86"/>
          <cell r="O86">
            <v>0</v>
          </cell>
          <cell r="T86">
            <v>0.81283000000000005</v>
          </cell>
          <cell r="V86">
            <v>0.81283000000000005</v>
          </cell>
        </row>
        <row r="87">
          <cell r="I87"/>
          <cell r="J87"/>
          <cell r="K87"/>
          <cell r="L87"/>
          <cell r="M87"/>
          <cell r="N87"/>
          <cell r="O87"/>
          <cell r="T87"/>
          <cell r="V87">
            <v>0</v>
          </cell>
        </row>
        <row r="88">
          <cell r="I88" t="str">
            <v>UTGSRComSumBlk1</v>
          </cell>
          <cell r="J88"/>
          <cell r="K88"/>
          <cell r="L88"/>
          <cell r="M88">
            <v>0</v>
          </cell>
          <cell r="N88"/>
          <cell r="O88">
            <v>0</v>
          </cell>
          <cell r="T88">
            <v>4.8110400000000002</v>
          </cell>
          <cell r="V88">
            <v>4.8110400000000002</v>
          </cell>
        </row>
        <row r="89">
          <cell r="I89" t="str">
            <v>UTGSRComWintBlk1</v>
          </cell>
          <cell r="J89"/>
          <cell r="K89"/>
          <cell r="L89"/>
          <cell r="M89">
            <v>0</v>
          </cell>
          <cell r="N89"/>
          <cell r="O89">
            <v>0</v>
          </cell>
          <cell r="T89">
            <v>4.8110400000000002</v>
          </cell>
          <cell r="V89">
            <v>4.8110400000000002</v>
          </cell>
        </row>
        <row r="90">
          <cell r="I90"/>
          <cell r="J90"/>
          <cell r="K90"/>
          <cell r="L90"/>
          <cell r="M90"/>
          <cell r="N90"/>
          <cell r="O90"/>
          <cell r="T90"/>
          <cell r="V90">
            <v>0</v>
          </cell>
        </row>
        <row r="91">
          <cell r="I91" t="str">
            <v>UTGSRTotalSumBlk1</v>
          </cell>
          <cell r="J91"/>
          <cell r="K91">
            <v>2.0297800000000001</v>
          </cell>
          <cell r="L91">
            <v>0</v>
          </cell>
          <cell r="M91">
            <v>0</v>
          </cell>
          <cell r="N91"/>
          <cell r="O91" t="e">
            <v>#REF!</v>
          </cell>
          <cell r="T91">
            <v>6.8434100000000004</v>
          </cell>
          <cell r="V91">
            <v>6.8434100000000004</v>
          </cell>
        </row>
        <row r="92">
          <cell r="I92" t="str">
            <v>UTGSRTotalWintBlk1</v>
          </cell>
          <cell r="J92"/>
          <cell r="K92">
            <v>0.70268699999999995</v>
          </cell>
          <cell r="L92">
            <v>0</v>
          </cell>
          <cell r="M92">
            <v>0</v>
          </cell>
          <cell r="N92"/>
          <cell r="O92" t="e">
            <v>#REF!</v>
          </cell>
          <cell r="T92">
            <v>7.5838000000000001</v>
          </cell>
          <cell r="V92">
            <v>7.5838000000000001</v>
          </cell>
        </row>
        <row r="93">
          <cell r="I93"/>
          <cell r="J93"/>
          <cell r="K93"/>
          <cell r="L93"/>
          <cell r="M93"/>
          <cell r="N93"/>
          <cell r="O93"/>
          <cell r="T93"/>
          <cell r="V93">
            <v>0</v>
          </cell>
        </row>
        <row r="94">
          <cell r="I94"/>
          <cell r="J94"/>
          <cell r="K94"/>
          <cell r="L94"/>
          <cell r="M94"/>
          <cell r="N94"/>
          <cell r="O94"/>
          <cell r="T94"/>
          <cell r="V94">
            <v>0</v>
          </cell>
        </row>
        <row r="95">
          <cell r="I95" t="str">
            <v>UTGSDNGSumBlk1</v>
          </cell>
          <cell r="J95"/>
          <cell r="K95"/>
          <cell r="L95"/>
          <cell r="M95">
            <v>2.0297800000000001</v>
          </cell>
          <cell r="N95"/>
          <cell r="O95">
            <v>1.7160375119471456</v>
          </cell>
          <cell r="T95">
            <v>1.65073</v>
          </cell>
          <cell r="U95">
            <v>1.89791</v>
          </cell>
          <cell r="V95">
            <v>-0.37905000000000011</v>
          </cell>
        </row>
        <row r="96">
          <cell r="I96" t="str">
            <v>UTGSCDNGSumBlk2</v>
          </cell>
          <cell r="J96"/>
          <cell r="K96"/>
          <cell r="L96"/>
          <cell r="M96">
            <v>0.75351000000000001</v>
          </cell>
          <cell r="N96"/>
          <cell r="O96">
            <v>0.7160375119471456</v>
          </cell>
          <cell r="T96">
            <v>0.61278999999999995</v>
          </cell>
          <cell r="U96">
            <v>0.70455000000000001</v>
          </cell>
          <cell r="V96">
            <v>-0.14072000000000007</v>
          </cell>
        </row>
        <row r="97">
          <cell r="I97" t="str">
            <v>UTGSCDNGSumBlk3</v>
          </cell>
          <cell r="J97"/>
          <cell r="K97"/>
          <cell r="L97"/>
          <cell r="M97">
            <v>0.75351000000000001</v>
          </cell>
          <cell r="N97"/>
          <cell r="O97">
            <v>0.7160375119471456</v>
          </cell>
          <cell r="T97">
            <v>0.61278999999999995</v>
          </cell>
          <cell r="V97">
            <v>-0.14072000000000007</v>
          </cell>
        </row>
        <row r="98">
          <cell r="I98" t="str">
            <v>UTGSCDNGWintBlk1</v>
          </cell>
          <cell r="J98"/>
          <cell r="K98"/>
          <cell r="L98"/>
          <cell r="M98">
            <v>2.40998</v>
          </cell>
          <cell r="N98"/>
          <cell r="O98">
            <v>2.3388321744613467</v>
          </cell>
          <cell r="T98">
            <v>1.9599299999999999</v>
          </cell>
          <cell r="U98">
            <v>2.2534100000000001</v>
          </cell>
          <cell r="V98">
            <v>-0.45005000000000006</v>
          </cell>
        </row>
        <row r="99">
          <cell r="I99" t="str">
            <v>UTGSCDNGWintBlk2</v>
          </cell>
          <cell r="J99"/>
          <cell r="K99"/>
          <cell r="L99"/>
          <cell r="M99">
            <v>1.0005500000000001</v>
          </cell>
          <cell r="N99"/>
          <cell r="O99">
            <v>1.3388321744613467</v>
          </cell>
          <cell r="T99">
            <v>0.81369999999999998</v>
          </cell>
          <cell r="U99">
            <v>1.14056</v>
          </cell>
          <cell r="V99">
            <v>-0.18685000000000007</v>
          </cell>
        </row>
        <row r="100">
          <cell r="I100" t="str">
            <v>UTGSCDNGWintBlk3</v>
          </cell>
          <cell r="J100"/>
          <cell r="K100"/>
          <cell r="L100"/>
          <cell r="M100">
            <v>1.0005500000000001</v>
          </cell>
          <cell r="N100"/>
          <cell r="O100">
            <v>1.3388321744613467</v>
          </cell>
          <cell r="T100">
            <v>0.81369999999999998</v>
          </cell>
          <cell r="V100">
            <v>-0.18685000000000007</v>
          </cell>
        </row>
        <row r="101">
          <cell r="I101"/>
          <cell r="J101"/>
          <cell r="K101"/>
          <cell r="L101"/>
          <cell r="M101"/>
          <cell r="N101"/>
          <cell r="O101"/>
          <cell r="T101"/>
          <cell r="V101">
            <v>0</v>
          </cell>
        </row>
        <row r="102">
          <cell r="I102" t="str">
            <v>UTGSCSNGSumBlk1</v>
          </cell>
          <cell r="J102"/>
          <cell r="K102"/>
          <cell r="L102"/>
          <cell r="M102">
            <v>0</v>
          </cell>
          <cell r="N102"/>
          <cell r="O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UTGSCSNGSumBlk2</v>
          </cell>
          <cell r="J103"/>
          <cell r="K103"/>
          <cell r="L103"/>
          <cell r="M103">
            <v>0</v>
          </cell>
          <cell r="N103"/>
          <cell r="O103">
            <v>0</v>
          </cell>
          <cell r="T103">
            <v>0.38163999999999998</v>
          </cell>
          <cell r="V103">
            <v>0.38163999999999998</v>
          </cell>
        </row>
        <row r="104">
          <cell r="I104" t="str">
            <v>UTGSCSNGSumBlk3</v>
          </cell>
          <cell r="J104"/>
          <cell r="K104"/>
          <cell r="L104"/>
          <cell r="M104">
            <v>0</v>
          </cell>
          <cell r="N104"/>
          <cell r="O104"/>
          <cell r="T104">
            <v>0.38163999999999998</v>
          </cell>
          <cell r="V104">
            <v>0.38163999999999998</v>
          </cell>
        </row>
        <row r="105">
          <cell r="I105" t="str">
            <v>UTGSCSNGWintBlk1</v>
          </cell>
          <cell r="J105"/>
          <cell r="K105"/>
          <cell r="L105"/>
          <cell r="M105">
            <v>0</v>
          </cell>
          <cell r="N105"/>
          <cell r="O105">
            <v>0</v>
          </cell>
          <cell r="T105">
            <v>0.81283000000000005</v>
          </cell>
          <cell r="V105">
            <v>0.81283000000000005</v>
          </cell>
        </row>
        <row r="106">
          <cell r="I106" t="str">
            <v>UTGSCSNGWintBlk2</v>
          </cell>
          <cell r="J106"/>
          <cell r="K106"/>
          <cell r="L106"/>
          <cell r="M106">
            <v>0</v>
          </cell>
          <cell r="N106"/>
          <cell r="O106">
            <v>0</v>
          </cell>
          <cell r="T106">
            <v>0.81283000000000005</v>
          </cell>
          <cell r="V106">
            <v>0.81283000000000005</v>
          </cell>
        </row>
        <row r="107">
          <cell r="I107" t="str">
            <v>UTGSCSNGWintBlk3</v>
          </cell>
          <cell r="J107"/>
          <cell r="K107"/>
          <cell r="L107"/>
          <cell r="M107">
            <v>0</v>
          </cell>
          <cell r="N107"/>
          <cell r="O107"/>
          <cell r="T107">
            <v>0.81283000000000005</v>
          </cell>
          <cell r="V107">
            <v>0.81283000000000005</v>
          </cell>
        </row>
        <row r="108">
          <cell r="I108"/>
          <cell r="J108"/>
          <cell r="K108"/>
          <cell r="L108"/>
          <cell r="M108"/>
          <cell r="N108"/>
          <cell r="O108"/>
          <cell r="T108"/>
          <cell r="V108">
            <v>0</v>
          </cell>
        </row>
        <row r="109">
          <cell r="I109" t="str">
            <v>UTGSCComSumBlk1</v>
          </cell>
          <cell r="J109"/>
          <cell r="K109"/>
          <cell r="L109"/>
          <cell r="M109">
            <v>0</v>
          </cell>
          <cell r="N109"/>
          <cell r="O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UTGSCComSumBlk2</v>
          </cell>
          <cell r="J110"/>
          <cell r="K110"/>
          <cell r="L110"/>
          <cell r="M110">
            <v>0</v>
          </cell>
          <cell r="N110"/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UTGSCComSumBlk3</v>
          </cell>
          <cell r="J111"/>
          <cell r="K111"/>
          <cell r="L111"/>
          <cell r="M111">
            <v>0</v>
          </cell>
          <cell r="N111"/>
          <cell r="O111"/>
          <cell r="T111">
            <v>4.8583400000000001</v>
          </cell>
          <cell r="V111">
            <v>4.8583400000000001</v>
          </cell>
        </row>
        <row r="112">
          <cell r="I112" t="str">
            <v>UTGSCComWintBlk1</v>
          </cell>
          <cell r="J112"/>
          <cell r="K112"/>
          <cell r="L112"/>
          <cell r="M112">
            <v>0</v>
          </cell>
          <cell r="N112"/>
          <cell r="O112">
            <v>0</v>
          </cell>
          <cell r="T112">
            <v>4.8583400000000001</v>
          </cell>
          <cell r="V112">
            <v>4.8583400000000001</v>
          </cell>
        </row>
        <row r="113">
          <cell r="I113" t="str">
            <v>UTGSCComWintBlk2</v>
          </cell>
          <cell r="J113"/>
          <cell r="K113"/>
          <cell r="L113"/>
          <cell r="M113">
            <v>0</v>
          </cell>
          <cell r="N113"/>
          <cell r="O113">
            <v>0</v>
          </cell>
          <cell r="T113">
            <v>4.8583400000000001</v>
          </cell>
          <cell r="V113">
            <v>4.8583400000000001</v>
          </cell>
        </row>
        <row r="114">
          <cell r="I114" t="str">
            <v>UTGSCComWintBlk3</v>
          </cell>
          <cell r="J114"/>
          <cell r="K114"/>
          <cell r="L114"/>
          <cell r="M114">
            <v>0</v>
          </cell>
          <cell r="N114"/>
          <cell r="O114"/>
          <cell r="T114">
            <v>4.8583400000000001</v>
          </cell>
          <cell r="V114">
            <v>4.8583400000000001</v>
          </cell>
        </row>
        <row r="115">
          <cell r="I115"/>
          <cell r="J115"/>
          <cell r="K115"/>
          <cell r="L115"/>
          <cell r="M115"/>
          <cell r="N115"/>
          <cell r="O115"/>
          <cell r="T115"/>
          <cell r="V115">
            <v>0</v>
          </cell>
        </row>
        <row r="116">
          <cell r="I116" t="str">
            <v>UTGSCTotalSumBlk1</v>
          </cell>
          <cell r="J116"/>
          <cell r="K116">
            <v>2.0297800000000001</v>
          </cell>
          <cell r="L116">
            <v>0</v>
          </cell>
          <cell r="M116">
            <v>0</v>
          </cell>
          <cell r="N116"/>
          <cell r="O116">
            <v>1.7160375119471456</v>
          </cell>
          <cell r="T116">
            <v>6.8907100000000003</v>
          </cell>
          <cell r="V116">
            <v>6.8907100000000003</v>
          </cell>
        </row>
        <row r="117">
          <cell r="I117" t="str">
            <v>UTGSCTotalSumBlk2</v>
          </cell>
          <cell r="J117"/>
          <cell r="K117"/>
          <cell r="L117"/>
          <cell r="M117">
            <v>0</v>
          </cell>
          <cell r="N117"/>
          <cell r="O117">
            <v>0.7160375119471456</v>
          </cell>
          <cell r="T117">
            <v>5.8527699999999996</v>
          </cell>
          <cell r="V117">
            <v>5.8527699999999996</v>
          </cell>
        </row>
        <row r="118">
          <cell r="I118" t="str">
            <v>UTGSCTotalSumBlk3</v>
          </cell>
          <cell r="J118"/>
          <cell r="K118"/>
          <cell r="L118"/>
          <cell r="M118">
            <v>0</v>
          </cell>
          <cell r="N118"/>
          <cell r="O118"/>
          <cell r="T118">
            <v>5.8527699999999996</v>
          </cell>
          <cell r="V118">
            <v>5.8527699999999996</v>
          </cell>
        </row>
        <row r="119">
          <cell r="I119" t="str">
            <v>UTGSCTotalWintBlk1</v>
          </cell>
          <cell r="J119"/>
          <cell r="K119">
            <v>2.40998</v>
          </cell>
          <cell r="L119">
            <v>0</v>
          </cell>
          <cell r="M119">
            <v>0</v>
          </cell>
          <cell r="N119"/>
          <cell r="O119">
            <v>2.3388321744613467</v>
          </cell>
          <cell r="T119">
            <v>7.6311</v>
          </cell>
          <cell r="V119">
            <v>7.6311</v>
          </cell>
        </row>
        <row r="120">
          <cell r="I120" t="str">
            <v>UTGSCTotalWintBlk2</v>
          </cell>
          <cell r="J120"/>
          <cell r="K120"/>
          <cell r="L120"/>
          <cell r="M120">
            <v>0</v>
          </cell>
          <cell r="N120"/>
          <cell r="O120">
            <v>1.3388321744613467</v>
          </cell>
          <cell r="T120">
            <v>6.4848699999999999</v>
          </cell>
          <cell r="V120">
            <v>6.4848699999999999</v>
          </cell>
        </row>
        <row r="121">
          <cell r="I121" t="str">
            <v>UTGSCTotalWintBlk3</v>
          </cell>
          <cell r="J121"/>
          <cell r="K121"/>
          <cell r="L121"/>
          <cell r="M121">
            <v>0</v>
          </cell>
          <cell r="N121"/>
          <cell r="O121"/>
          <cell r="T121">
            <v>6.4848699999999999</v>
          </cell>
          <cell r="V121">
            <v>6.4848699999999999</v>
          </cell>
        </row>
        <row r="122">
          <cell r="I122"/>
          <cell r="J122"/>
          <cell r="K122"/>
          <cell r="L122"/>
          <cell r="M122"/>
          <cell r="N122"/>
          <cell r="O122"/>
          <cell r="T122"/>
          <cell r="V122">
            <v>0</v>
          </cell>
        </row>
        <row r="123">
          <cell r="I123"/>
          <cell r="J123"/>
          <cell r="K123"/>
          <cell r="L123"/>
          <cell r="M123"/>
          <cell r="N123"/>
          <cell r="O123"/>
          <cell r="T123"/>
          <cell r="V123">
            <v>0</v>
          </cell>
        </row>
        <row r="124">
          <cell r="I124" t="str">
            <v>UTGSSDNGSumBlk1</v>
          </cell>
          <cell r="J124"/>
          <cell r="K124"/>
          <cell r="L124"/>
          <cell r="M124">
            <v>0</v>
          </cell>
          <cell r="N124"/>
          <cell r="O124" t="e">
            <v>#REF!</v>
          </cell>
          <cell r="T124">
            <v>3.7384400000000002</v>
          </cell>
          <cell r="V124">
            <v>3.7384400000000002</v>
          </cell>
        </row>
        <row r="125">
          <cell r="I125" t="str">
            <v>UTGSSDNGWintBlk1</v>
          </cell>
          <cell r="J125"/>
          <cell r="K125"/>
          <cell r="L125"/>
          <cell r="M125">
            <v>0</v>
          </cell>
          <cell r="N125"/>
          <cell r="O125" t="e">
            <v>#REF!</v>
          </cell>
          <cell r="T125">
            <v>3.8490500000000001</v>
          </cell>
          <cell r="V125">
            <v>3.8490500000000001</v>
          </cell>
        </row>
        <row r="126">
          <cell r="I126"/>
          <cell r="J126"/>
          <cell r="K126"/>
          <cell r="L126"/>
          <cell r="M126"/>
          <cell r="N126"/>
          <cell r="O126"/>
          <cell r="T126"/>
          <cell r="V126">
            <v>0</v>
          </cell>
        </row>
        <row r="127">
          <cell r="I127" t="str">
            <v>UTGSSSNGSumBlk1</v>
          </cell>
          <cell r="J127"/>
          <cell r="K127"/>
          <cell r="L127"/>
          <cell r="M127">
            <v>0</v>
          </cell>
          <cell r="N127"/>
          <cell r="O127">
            <v>0</v>
          </cell>
          <cell r="T127">
            <v>0.57752999999999999</v>
          </cell>
          <cell r="V127">
            <v>0.57752999999999999</v>
          </cell>
        </row>
        <row r="128">
          <cell r="I128" t="str">
            <v>UTGSSSNGWintBlk1</v>
          </cell>
          <cell r="J128"/>
          <cell r="K128"/>
          <cell r="L128"/>
          <cell r="M128">
            <v>0</v>
          </cell>
          <cell r="N128"/>
          <cell r="O128">
            <v>0</v>
          </cell>
          <cell r="T128">
            <v>1.2300500000000001</v>
          </cell>
          <cell r="V128">
            <v>1.2300500000000001</v>
          </cell>
        </row>
        <row r="129">
          <cell r="I129"/>
          <cell r="J129"/>
          <cell r="K129"/>
          <cell r="L129"/>
          <cell r="M129"/>
          <cell r="N129"/>
          <cell r="O129"/>
          <cell r="T129"/>
          <cell r="V129">
            <v>0</v>
          </cell>
        </row>
        <row r="130">
          <cell r="I130" t="str">
            <v>UTGSSComSumBlk1</v>
          </cell>
          <cell r="J130"/>
          <cell r="K130"/>
          <cell r="L130"/>
          <cell r="M130">
            <v>0</v>
          </cell>
          <cell r="N130"/>
          <cell r="O130">
            <v>0</v>
          </cell>
          <cell r="T130">
            <v>5.3721199999999998</v>
          </cell>
          <cell r="V130">
            <v>5.3721199999999998</v>
          </cell>
        </row>
        <row r="131">
          <cell r="I131" t="str">
            <v>UTGSSComWintBlk1</v>
          </cell>
          <cell r="J131"/>
          <cell r="K131"/>
          <cell r="L131"/>
          <cell r="M131">
            <v>0</v>
          </cell>
          <cell r="N131"/>
          <cell r="O131">
            <v>0</v>
          </cell>
          <cell r="T131">
            <v>5.3721199999999998</v>
          </cell>
          <cell r="V131">
            <v>5.3721199999999998</v>
          </cell>
        </row>
        <row r="132">
          <cell r="I132"/>
          <cell r="J132"/>
          <cell r="K132"/>
          <cell r="L132"/>
          <cell r="M132"/>
          <cell r="N132"/>
          <cell r="O132"/>
          <cell r="T132"/>
          <cell r="V132">
            <v>0</v>
          </cell>
        </row>
        <row r="133">
          <cell r="I133" t="str">
            <v>UTGSSTotalSumBlk1</v>
          </cell>
          <cell r="J133"/>
          <cell r="K133">
            <v>0</v>
          </cell>
          <cell r="L133">
            <v>0</v>
          </cell>
          <cell r="M133">
            <v>0</v>
          </cell>
          <cell r="N133"/>
          <cell r="O133" t="e">
            <v>#REF!</v>
          </cell>
          <cell r="T133">
            <v>9.688089999999999</v>
          </cell>
          <cell r="V133">
            <v>9.688089999999999</v>
          </cell>
        </row>
        <row r="134">
          <cell r="I134" t="str">
            <v>UTGSSTotalWintBlk1</v>
          </cell>
          <cell r="J134"/>
          <cell r="K134">
            <v>0</v>
          </cell>
          <cell r="L134">
            <v>0</v>
          </cell>
          <cell r="M134">
            <v>0</v>
          </cell>
          <cell r="N134"/>
          <cell r="O134" t="e">
            <v>#REF!</v>
          </cell>
          <cell r="T134">
            <v>10.451219999999999</v>
          </cell>
          <cell r="V134">
            <v>10.451219999999999</v>
          </cell>
        </row>
        <row r="135">
          <cell r="I135"/>
          <cell r="J135"/>
          <cell r="K135"/>
          <cell r="L135"/>
          <cell r="M135"/>
          <cell r="N135"/>
          <cell r="O135"/>
          <cell r="T135"/>
          <cell r="V135">
            <v>0</v>
          </cell>
        </row>
        <row r="136">
          <cell r="I136"/>
          <cell r="J136"/>
          <cell r="K136"/>
          <cell r="L136"/>
          <cell r="M136"/>
          <cell r="N136"/>
          <cell r="O136"/>
          <cell r="T136"/>
          <cell r="V136">
            <v>0</v>
          </cell>
        </row>
        <row r="137">
          <cell r="I137" t="str">
            <v>UTFSDNGSumBlk1</v>
          </cell>
          <cell r="J137"/>
          <cell r="K137"/>
          <cell r="L137"/>
          <cell r="M137">
            <v>0.71853999999999996</v>
          </cell>
          <cell r="N137"/>
          <cell r="O137">
            <v>0.79481457434643099</v>
          </cell>
          <cell r="T137">
            <v>0.49676999999999999</v>
          </cell>
          <cell r="U137">
            <v>0.65741000000000005</v>
          </cell>
          <cell r="V137">
            <v>-0.22176999999999997</v>
          </cell>
        </row>
        <row r="138">
          <cell r="I138" t="str">
            <v>UTFSDNGSumBlk2</v>
          </cell>
          <cell r="J138"/>
          <cell r="K138"/>
          <cell r="L138"/>
          <cell r="M138">
            <v>0.56196000000000002</v>
          </cell>
          <cell r="N138"/>
          <cell r="O138">
            <v>0.41481457434643099</v>
          </cell>
          <cell r="T138">
            <v>0.43926999999999999</v>
          </cell>
          <cell r="U138">
            <v>0.51415</v>
          </cell>
          <cell r="V138">
            <v>-0.12269000000000002</v>
          </cell>
        </row>
        <row r="139">
          <cell r="I139" t="str">
            <v>UTFSDNGSumBlk3</v>
          </cell>
          <cell r="J139"/>
          <cell r="K139"/>
          <cell r="L139"/>
          <cell r="M139">
            <v>0.48829999999999996</v>
          </cell>
          <cell r="N139"/>
          <cell r="O139">
            <v>1.4814574346430964E-2</v>
          </cell>
          <cell r="T139">
            <v>0.35787000000000002</v>
          </cell>
          <cell r="U139">
            <v>0.44675999999999999</v>
          </cell>
          <cell r="V139">
            <v>-0.13042999999999993</v>
          </cell>
        </row>
        <row r="140">
          <cell r="I140" t="str">
            <v>UTFSDNGWintBlk1</v>
          </cell>
          <cell r="J140"/>
          <cell r="K140"/>
          <cell r="L140"/>
          <cell r="M140">
            <v>0.80352000000000001</v>
          </cell>
          <cell r="N140"/>
          <cell r="O140">
            <v>1.2211682287028525</v>
          </cell>
          <cell r="T140">
            <v>0.55552000000000001</v>
          </cell>
          <cell r="U140">
            <v>0.73516000000000004</v>
          </cell>
          <cell r="V140">
            <v>-0.248</v>
          </cell>
        </row>
        <row r="141">
          <cell r="I141" t="str">
            <v>UTFSDNGWintBlk2</v>
          </cell>
          <cell r="J141"/>
          <cell r="K141"/>
          <cell r="L141"/>
          <cell r="M141">
            <v>0.64281999999999995</v>
          </cell>
          <cell r="N141"/>
          <cell r="O141">
            <v>0.84116822870285246</v>
          </cell>
          <cell r="T141">
            <v>0.50246999999999997</v>
          </cell>
          <cell r="U141">
            <v>0.58813000000000004</v>
          </cell>
          <cell r="V141">
            <v>-0.14034999999999997</v>
          </cell>
        </row>
        <row r="142">
          <cell r="I142" t="str">
            <v>UTFSDNGWintBlk3</v>
          </cell>
          <cell r="J142"/>
          <cell r="K142"/>
          <cell r="L142"/>
          <cell r="M142">
            <v>0.57853999999999994</v>
          </cell>
          <cell r="N142"/>
          <cell r="O142">
            <v>0.44116822870285244</v>
          </cell>
          <cell r="T142">
            <v>0.42399999999999999</v>
          </cell>
          <cell r="U142">
            <v>0.52932000000000001</v>
          </cell>
          <cell r="V142">
            <v>-0.15453999999999996</v>
          </cell>
        </row>
        <row r="143">
          <cell r="J143"/>
          <cell r="K143"/>
          <cell r="L143"/>
          <cell r="M143"/>
          <cell r="N143"/>
          <cell r="O143"/>
          <cell r="T143"/>
          <cell r="V143">
            <v>0</v>
          </cell>
        </row>
        <row r="144">
          <cell r="I144" t="str">
            <v>UTF-1SNGSumBlk1</v>
          </cell>
          <cell r="J144"/>
          <cell r="K144"/>
          <cell r="L144"/>
          <cell r="M144">
            <v>0</v>
          </cell>
          <cell r="N144"/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UTF-1SNGSumBlk2</v>
          </cell>
          <cell r="J145"/>
          <cell r="K145"/>
          <cell r="L145"/>
          <cell r="M145">
            <v>0</v>
          </cell>
          <cell r="N145"/>
          <cell r="O145">
            <v>0</v>
          </cell>
          <cell r="T145">
            <v>0.57750999999999997</v>
          </cell>
          <cell r="V145">
            <v>0.57750999999999997</v>
          </cell>
        </row>
        <row r="146">
          <cell r="I146" t="str">
            <v>UTF-1SNGSumBlk3</v>
          </cell>
          <cell r="J146"/>
          <cell r="K146"/>
          <cell r="L146"/>
          <cell r="M146">
            <v>0</v>
          </cell>
          <cell r="N146"/>
          <cell r="O146">
            <v>0</v>
          </cell>
          <cell r="T146">
            <v>0.57750999999999997</v>
          </cell>
          <cell r="V146">
            <v>0.57750999999999997</v>
          </cell>
        </row>
        <row r="147">
          <cell r="I147" t="str">
            <v>UTF-1SNGWintBlk1</v>
          </cell>
          <cell r="J147"/>
          <cell r="K147"/>
          <cell r="L147"/>
          <cell r="M147">
            <v>0</v>
          </cell>
          <cell r="N147"/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I148" t="str">
            <v>UTF-1SNGWintBlk2</v>
          </cell>
          <cell r="J148"/>
          <cell r="K148"/>
          <cell r="L148"/>
          <cell r="M148">
            <v>0</v>
          </cell>
          <cell r="N148"/>
          <cell r="O148">
            <v>0</v>
          </cell>
          <cell r="T148">
            <v>1.1980200000000001</v>
          </cell>
          <cell r="V148">
            <v>1.1980200000000001</v>
          </cell>
        </row>
        <row r="149">
          <cell r="I149" t="str">
            <v>UTF-1SNGWintBlk3</v>
          </cell>
          <cell r="J149"/>
          <cell r="K149"/>
          <cell r="L149"/>
          <cell r="M149">
            <v>0</v>
          </cell>
          <cell r="N149"/>
          <cell r="O149">
            <v>0</v>
          </cell>
          <cell r="T149">
            <v>1.1980200000000001</v>
          </cell>
          <cell r="V149">
            <v>1.1980200000000001</v>
          </cell>
        </row>
        <row r="150">
          <cell r="J150"/>
          <cell r="K150"/>
          <cell r="L150"/>
          <cell r="M150"/>
          <cell r="N150"/>
          <cell r="O150"/>
          <cell r="T150"/>
          <cell r="V150">
            <v>0</v>
          </cell>
        </row>
        <row r="151">
          <cell r="I151" t="str">
            <v>UTF-1ComSumBlk1</v>
          </cell>
          <cell r="J151"/>
          <cell r="K151"/>
          <cell r="L151"/>
          <cell r="M151">
            <v>0</v>
          </cell>
          <cell r="N151"/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UTF-1ComSumBlk2</v>
          </cell>
          <cell r="J152"/>
          <cell r="K152"/>
          <cell r="L152"/>
          <cell r="M152">
            <v>0</v>
          </cell>
          <cell r="N152"/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UTF-1ComSumBlk3</v>
          </cell>
          <cell r="J153"/>
          <cell r="K153"/>
          <cell r="L153"/>
          <cell r="M153">
            <v>0</v>
          </cell>
          <cell r="N153"/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UTF-1ComWintBlk1</v>
          </cell>
          <cell r="J154"/>
          <cell r="K154"/>
          <cell r="L154"/>
          <cell r="M154">
            <v>0</v>
          </cell>
          <cell r="N154"/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I155" t="str">
            <v>UTF-1ComWintBlk2</v>
          </cell>
          <cell r="J155"/>
          <cell r="K155"/>
          <cell r="L155"/>
          <cell r="M155">
            <v>0</v>
          </cell>
          <cell r="N155"/>
          <cell r="O155">
            <v>0</v>
          </cell>
          <cell r="T155">
            <v>5.3326399999999996</v>
          </cell>
          <cell r="V155">
            <v>5.3326399999999996</v>
          </cell>
        </row>
        <row r="156">
          <cell r="I156" t="str">
            <v>UTF-1ComWintBlk3</v>
          </cell>
          <cell r="J156"/>
          <cell r="K156"/>
          <cell r="L156"/>
          <cell r="M156">
            <v>0</v>
          </cell>
          <cell r="N156"/>
          <cell r="O156">
            <v>0</v>
          </cell>
          <cell r="T156">
            <v>5.3326399999999996</v>
          </cell>
          <cell r="V156">
            <v>5.3326399999999996</v>
          </cell>
        </row>
        <row r="157">
          <cell r="J157"/>
          <cell r="K157"/>
          <cell r="L157"/>
          <cell r="M157"/>
          <cell r="N157"/>
          <cell r="O157"/>
          <cell r="T157"/>
          <cell r="V157">
            <v>0</v>
          </cell>
        </row>
        <row r="158">
          <cell r="I158" t="str">
            <v>UTF-1TotalSumBlk1</v>
          </cell>
          <cell r="J158"/>
          <cell r="K158">
            <v>0.71853999999999996</v>
          </cell>
          <cell r="L158">
            <v>0</v>
          </cell>
          <cell r="M158">
            <v>0</v>
          </cell>
          <cell r="N158"/>
          <cell r="O158">
            <v>0.79481457434643099</v>
          </cell>
          <cell r="T158">
            <v>6.4069199999999995</v>
          </cell>
          <cell r="V158">
            <v>6.4069199999999995</v>
          </cell>
        </row>
        <row r="159">
          <cell r="I159" t="str">
            <v>UTF-1TotalSumBlk2</v>
          </cell>
          <cell r="J159"/>
          <cell r="K159">
            <v>0.56196000000000002</v>
          </cell>
          <cell r="L159">
            <v>0</v>
          </cell>
          <cell r="M159">
            <v>0</v>
          </cell>
          <cell r="N159"/>
          <cell r="O159">
            <v>0.41481457434643099</v>
          </cell>
          <cell r="T159">
            <v>6.3494199999999994</v>
          </cell>
          <cell r="V159">
            <v>6.3494199999999994</v>
          </cell>
        </row>
        <row r="160">
          <cell r="I160" t="str">
            <v>UTF-1TotalSumBlk3</v>
          </cell>
          <cell r="J160"/>
          <cell r="K160">
            <v>0.48829999999999996</v>
          </cell>
          <cell r="L160">
            <v>0</v>
          </cell>
          <cell r="M160">
            <v>0</v>
          </cell>
          <cell r="N160"/>
          <cell r="O160">
            <v>1.4814574346430964E-2</v>
          </cell>
          <cell r="T160">
            <v>6.2680199999999999</v>
          </cell>
          <cell r="V160">
            <v>6.2680199999999999</v>
          </cell>
        </row>
        <row r="161">
          <cell r="I161" t="str">
            <v>UTF-1TotalWintBlk1</v>
          </cell>
          <cell r="J161"/>
          <cell r="K161">
            <v>0.80352000000000001</v>
          </cell>
          <cell r="L161">
            <v>0</v>
          </cell>
          <cell r="M161">
            <v>0</v>
          </cell>
          <cell r="N161"/>
          <cell r="O161">
            <v>1.2211682287028525</v>
          </cell>
          <cell r="T161">
            <v>7.0861799999999997</v>
          </cell>
          <cell r="V161">
            <v>7.0861799999999997</v>
          </cell>
        </row>
        <row r="162">
          <cell r="I162" t="str">
            <v>UTF-1TotalWintBlk2</v>
          </cell>
          <cell r="J162"/>
          <cell r="K162">
            <v>0.64281999999999995</v>
          </cell>
          <cell r="L162">
            <v>0</v>
          </cell>
          <cell r="M162">
            <v>0</v>
          </cell>
          <cell r="N162"/>
          <cell r="O162">
            <v>0.84116822870285246</v>
          </cell>
          <cell r="T162">
            <v>7.0331299999999999</v>
          </cell>
          <cell r="V162">
            <v>7.0331299999999999</v>
          </cell>
        </row>
        <row r="163">
          <cell r="I163" t="str">
            <v>UTF-1TotalWintBlk3</v>
          </cell>
          <cell r="J163"/>
          <cell r="K163">
            <v>0.57853999999999994</v>
          </cell>
          <cell r="L163">
            <v>0</v>
          </cell>
          <cell r="M163">
            <v>0</v>
          </cell>
          <cell r="N163"/>
          <cell r="O163">
            <v>0.44116822870285244</v>
          </cell>
          <cell r="T163">
            <v>6.9546599999999996</v>
          </cell>
          <cell r="V163">
            <v>6.9546599999999996</v>
          </cell>
        </row>
        <row r="164">
          <cell r="I164"/>
          <cell r="J164"/>
          <cell r="K164"/>
          <cell r="L164"/>
          <cell r="M164"/>
          <cell r="N164"/>
          <cell r="O164"/>
          <cell r="T164"/>
          <cell r="V164">
            <v>0</v>
          </cell>
        </row>
        <row r="165">
          <cell r="I165" t="str">
            <v>UTF-1DNGSumMin</v>
          </cell>
          <cell r="J165"/>
          <cell r="K165"/>
          <cell r="L165"/>
          <cell r="M165">
            <v>0</v>
          </cell>
          <cell r="N165"/>
          <cell r="O165">
            <v>0</v>
          </cell>
          <cell r="T165">
            <v>87</v>
          </cell>
          <cell r="V165">
            <v>87</v>
          </cell>
        </row>
        <row r="166">
          <cell r="I166" t="str">
            <v>UTF-1DNGWintMin</v>
          </cell>
          <cell r="J166"/>
          <cell r="K166"/>
          <cell r="L166"/>
          <cell r="M166">
            <v>0</v>
          </cell>
          <cell r="N166"/>
          <cell r="O166">
            <v>0</v>
          </cell>
          <cell r="T166">
            <v>97</v>
          </cell>
          <cell r="V166">
            <v>97</v>
          </cell>
        </row>
        <row r="167">
          <cell r="I167"/>
          <cell r="J167"/>
          <cell r="K167"/>
          <cell r="L167"/>
          <cell r="M167"/>
          <cell r="N167"/>
          <cell r="O167"/>
          <cell r="T167"/>
          <cell r="V167">
            <v>0</v>
          </cell>
        </row>
        <row r="168">
          <cell r="I168"/>
          <cell r="J168"/>
          <cell r="K168"/>
          <cell r="L168"/>
          <cell r="M168"/>
          <cell r="N168"/>
          <cell r="O168"/>
          <cell r="T168"/>
          <cell r="V168">
            <v>0</v>
          </cell>
        </row>
        <row r="169">
          <cell r="I169" t="str">
            <v>UTF-3DNG</v>
          </cell>
          <cell r="J169"/>
          <cell r="K169"/>
          <cell r="L169"/>
          <cell r="M169">
            <v>0</v>
          </cell>
          <cell r="N169"/>
          <cell r="O169"/>
          <cell r="T169">
            <v>7.5230000000000005E-2</v>
          </cell>
          <cell r="V169">
            <v>7.5230000000000005E-2</v>
          </cell>
        </row>
        <row r="170">
          <cell r="I170" t="str">
            <v>UTF-3SNG</v>
          </cell>
          <cell r="J170"/>
          <cell r="K170"/>
          <cell r="L170"/>
          <cell r="M170">
            <v>0</v>
          </cell>
          <cell r="N170"/>
          <cell r="O170"/>
          <cell r="T170">
            <v>0.54837999999999998</v>
          </cell>
          <cell r="V170">
            <v>0.54837999999999998</v>
          </cell>
        </row>
        <row r="171">
          <cell r="I171" t="str">
            <v>UTF-3Com</v>
          </cell>
          <cell r="J171"/>
          <cell r="K171"/>
          <cell r="L171"/>
          <cell r="M171">
            <v>0</v>
          </cell>
          <cell r="N171"/>
          <cell r="O171"/>
          <cell r="T171">
            <v>7.9944699999999997</v>
          </cell>
          <cell r="V171">
            <v>7.9944699999999997</v>
          </cell>
        </row>
        <row r="172">
          <cell r="I172" t="str">
            <v>UTF-3Total</v>
          </cell>
          <cell r="J172"/>
          <cell r="K172">
            <v>0</v>
          </cell>
          <cell r="L172">
            <v>0</v>
          </cell>
          <cell r="M172">
            <v>0</v>
          </cell>
          <cell r="N172"/>
          <cell r="O172"/>
          <cell r="T172">
            <v>8.6180799999999991</v>
          </cell>
          <cell r="V172">
            <v>8.6180799999999991</v>
          </cell>
        </row>
        <row r="173">
          <cell r="J173"/>
          <cell r="K173"/>
          <cell r="L173"/>
          <cell r="M173"/>
          <cell r="N173"/>
          <cell r="O173"/>
          <cell r="T173"/>
          <cell r="V173">
            <v>0</v>
          </cell>
        </row>
        <row r="174">
          <cell r="I174" t="str">
            <v>UTF-3DNGDemand</v>
          </cell>
          <cell r="J174"/>
          <cell r="K174"/>
          <cell r="L174"/>
          <cell r="M174">
            <v>0</v>
          </cell>
          <cell r="N174"/>
          <cell r="O174"/>
          <cell r="T174">
            <v>43.38</v>
          </cell>
          <cell r="V174">
            <v>43.38</v>
          </cell>
        </row>
        <row r="175">
          <cell r="I175" t="str">
            <v>UTF-3SNGDemand</v>
          </cell>
          <cell r="J175"/>
          <cell r="K175"/>
          <cell r="L175"/>
          <cell r="M175">
            <v>0</v>
          </cell>
          <cell r="N175"/>
          <cell r="O175"/>
          <cell r="T175">
            <v>11.65</v>
          </cell>
          <cell r="V175">
            <v>11.65</v>
          </cell>
        </row>
        <row r="176">
          <cell r="I176" t="str">
            <v>UTF-3ComDemand</v>
          </cell>
          <cell r="J176"/>
          <cell r="K176"/>
          <cell r="L176"/>
          <cell r="M176">
            <v>0</v>
          </cell>
          <cell r="N176"/>
          <cell r="O176"/>
          <cell r="T176">
            <v>18.25</v>
          </cell>
          <cell r="V176">
            <v>18.25</v>
          </cell>
        </row>
        <row r="177">
          <cell r="I177" t="str">
            <v>UTF-3TotalDemand</v>
          </cell>
          <cell r="J177"/>
          <cell r="K177">
            <v>0</v>
          </cell>
          <cell r="L177">
            <v>0</v>
          </cell>
          <cell r="M177">
            <v>0</v>
          </cell>
          <cell r="N177"/>
          <cell r="O177"/>
          <cell r="T177">
            <v>73.28</v>
          </cell>
          <cell r="V177">
            <v>73.28</v>
          </cell>
        </row>
        <row r="178">
          <cell r="I178"/>
          <cell r="J178"/>
          <cell r="K178"/>
          <cell r="L178"/>
          <cell r="M178"/>
          <cell r="N178"/>
          <cell r="O178"/>
          <cell r="T178"/>
          <cell r="V178">
            <v>0</v>
          </cell>
        </row>
        <row r="179">
          <cell r="I179"/>
          <cell r="J179"/>
          <cell r="K179"/>
          <cell r="L179"/>
          <cell r="M179"/>
          <cell r="N179"/>
          <cell r="O179"/>
          <cell r="T179"/>
          <cell r="V179">
            <v>0</v>
          </cell>
        </row>
        <row r="180">
          <cell r="I180" t="str">
            <v>UTF-4DNGBlk1</v>
          </cell>
          <cell r="J180"/>
          <cell r="K180"/>
          <cell r="L180"/>
          <cell r="M180">
            <v>0</v>
          </cell>
          <cell r="N180"/>
          <cell r="O180"/>
          <cell r="T180">
            <v>0.32236999999999999</v>
          </cell>
          <cell r="V180">
            <v>0.32236999999999999</v>
          </cell>
        </row>
        <row r="181">
          <cell r="I181" t="str">
            <v>UTF-4DNGBlk2</v>
          </cell>
          <cell r="J181"/>
          <cell r="K181"/>
          <cell r="L181"/>
          <cell r="M181">
            <v>0</v>
          </cell>
          <cell r="N181"/>
          <cell r="O181"/>
          <cell r="T181">
            <v>0.31041000000000002</v>
          </cell>
          <cell r="V181">
            <v>0.31041000000000002</v>
          </cell>
        </row>
        <row r="182">
          <cell r="J182"/>
          <cell r="K182"/>
          <cell r="L182"/>
          <cell r="M182"/>
          <cell r="N182"/>
          <cell r="O182"/>
          <cell r="T182"/>
          <cell r="V182">
            <v>0</v>
          </cell>
        </row>
        <row r="183">
          <cell r="I183" t="str">
            <v>UTF-4SNGBlk1</v>
          </cell>
          <cell r="J183"/>
          <cell r="K183"/>
          <cell r="L183"/>
          <cell r="M183">
            <v>0</v>
          </cell>
          <cell r="N183"/>
          <cell r="O183"/>
          <cell r="T183">
            <v>0.83808000000000005</v>
          </cell>
          <cell r="V183">
            <v>0.83808000000000005</v>
          </cell>
        </row>
        <row r="184">
          <cell r="I184" t="str">
            <v>UTF-4SNGBlk2</v>
          </cell>
          <cell r="J184"/>
          <cell r="K184"/>
          <cell r="L184"/>
          <cell r="M184">
            <v>0</v>
          </cell>
          <cell r="N184"/>
          <cell r="O184"/>
          <cell r="T184">
            <v>0.83808000000000005</v>
          </cell>
          <cell r="V184">
            <v>0.83808000000000005</v>
          </cell>
        </row>
        <row r="185">
          <cell r="J185"/>
          <cell r="K185"/>
          <cell r="L185"/>
          <cell r="M185"/>
          <cell r="N185"/>
          <cell r="O185"/>
          <cell r="T185"/>
          <cell r="V185">
            <v>0</v>
          </cell>
        </row>
        <row r="186">
          <cell r="I186" t="str">
            <v>UTF-4ComBlk1</v>
          </cell>
          <cell r="J186"/>
          <cell r="K186"/>
          <cell r="L186"/>
          <cell r="M186">
            <v>0</v>
          </cell>
          <cell r="N186"/>
          <cell r="O186"/>
          <cell r="T186">
            <v>5.3326399999999996</v>
          </cell>
          <cell r="V186">
            <v>5.3326399999999996</v>
          </cell>
        </row>
        <row r="187">
          <cell r="I187" t="str">
            <v>UTF-4ComBlk2</v>
          </cell>
          <cell r="J187"/>
          <cell r="K187"/>
          <cell r="L187"/>
          <cell r="M187">
            <v>0</v>
          </cell>
          <cell r="N187"/>
          <cell r="O187"/>
          <cell r="T187">
            <v>5.3326399999999996</v>
          </cell>
          <cell r="V187">
            <v>5.3326399999999996</v>
          </cell>
        </row>
        <row r="188">
          <cell r="J188"/>
          <cell r="K188"/>
          <cell r="L188"/>
          <cell r="M188"/>
          <cell r="N188"/>
          <cell r="O188"/>
          <cell r="T188"/>
          <cell r="V188">
            <v>0</v>
          </cell>
        </row>
        <row r="189">
          <cell r="I189" t="str">
            <v>UTF-4TotalBlk1</v>
          </cell>
          <cell r="J189"/>
          <cell r="K189">
            <v>0</v>
          </cell>
          <cell r="L189">
            <v>0</v>
          </cell>
          <cell r="M189">
            <v>0</v>
          </cell>
          <cell r="N189"/>
          <cell r="O189"/>
          <cell r="T189">
            <v>6.4930899999999996</v>
          </cell>
          <cell r="V189">
            <v>6.4930899999999996</v>
          </cell>
        </row>
        <row r="190">
          <cell r="I190" t="str">
            <v>UTF-4TotalBlk2</v>
          </cell>
          <cell r="J190"/>
          <cell r="K190">
            <v>0</v>
          </cell>
          <cell r="L190">
            <v>0</v>
          </cell>
          <cell r="M190">
            <v>0</v>
          </cell>
          <cell r="N190"/>
          <cell r="O190"/>
          <cell r="T190">
            <v>6.4811299999999994</v>
          </cell>
          <cell r="V190">
            <v>6.4811299999999994</v>
          </cell>
        </row>
        <row r="191">
          <cell r="I191"/>
          <cell r="J191"/>
          <cell r="K191"/>
          <cell r="L191"/>
          <cell r="M191"/>
          <cell r="N191"/>
          <cell r="O191"/>
          <cell r="T191"/>
          <cell r="V191">
            <v>0</v>
          </cell>
        </row>
        <row r="192">
          <cell r="I192" t="str">
            <v>UTF-4DNGYearlyMin</v>
          </cell>
          <cell r="J192"/>
          <cell r="K192"/>
          <cell r="L192"/>
          <cell r="M192">
            <v>0</v>
          </cell>
          <cell r="N192"/>
          <cell r="O192"/>
          <cell r="T192">
            <v>38700</v>
          </cell>
          <cell r="V192">
            <v>38700</v>
          </cell>
        </row>
        <row r="193">
          <cell r="I193"/>
          <cell r="J193"/>
          <cell r="K193"/>
          <cell r="L193"/>
          <cell r="M193"/>
          <cell r="N193"/>
          <cell r="O193"/>
          <cell r="T193"/>
          <cell r="V193">
            <v>0</v>
          </cell>
        </row>
        <row r="194">
          <cell r="I194"/>
          <cell r="J194"/>
          <cell r="K194"/>
          <cell r="L194"/>
          <cell r="M194"/>
          <cell r="N194"/>
          <cell r="O194"/>
          <cell r="T194"/>
          <cell r="V194">
            <v>0</v>
          </cell>
        </row>
        <row r="195">
          <cell r="I195" t="str">
            <v>UTNGVDNG</v>
          </cell>
          <cell r="J195"/>
          <cell r="K195"/>
          <cell r="L195"/>
          <cell r="M195">
            <v>5.2494399999999999</v>
          </cell>
          <cell r="N195"/>
          <cell r="O195">
            <v>5.6080655271716822</v>
          </cell>
          <cell r="T195">
            <v>2.5567000000000002</v>
          </cell>
          <cell r="U195">
            <v>4.9603099999999998</v>
          </cell>
          <cell r="V195">
            <v>-2.6927399999999997</v>
          </cell>
        </row>
        <row r="196">
          <cell r="I196" t="str">
            <v>UTNGVSNG</v>
          </cell>
          <cell r="J196"/>
          <cell r="K196"/>
          <cell r="L196"/>
          <cell r="M196">
            <v>0</v>
          </cell>
          <cell r="N196"/>
          <cell r="O196">
            <v>0</v>
          </cell>
          <cell r="T196">
            <v>0.88763999999999998</v>
          </cell>
          <cell r="V196">
            <v>0.88763999999999998</v>
          </cell>
        </row>
        <row r="197">
          <cell r="I197" t="str">
            <v>UTNGVCom</v>
          </cell>
          <cell r="J197"/>
          <cell r="K197"/>
          <cell r="L197"/>
          <cell r="M197">
            <v>0</v>
          </cell>
          <cell r="N197"/>
          <cell r="O197">
            <v>0</v>
          </cell>
          <cell r="T197">
            <v>5.3326399999999996</v>
          </cell>
          <cell r="V197">
            <v>5.3326399999999996</v>
          </cell>
        </row>
        <row r="198">
          <cell r="I198" t="str">
            <v>UTNGVTotal</v>
          </cell>
          <cell r="J198"/>
          <cell r="K198">
            <v>5.2494399999999999</v>
          </cell>
          <cell r="L198">
            <v>0</v>
          </cell>
          <cell r="M198">
            <v>0</v>
          </cell>
          <cell r="N198"/>
          <cell r="O198">
            <v>5.6080655271716822</v>
          </cell>
          <cell r="T198">
            <v>8.77698</v>
          </cell>
          <cell r="V198">
            <v>8.77698</v>
          </cell>
        </row>
        <row r="199">
          <cell r="I199"/>
          <cell r="J199"/>
          <cell r="K199"/>
          <cell r="L199"/>
          <cell r="M199"/>
          <cell r="N199"/>
          <cell r="O199"/>
          <cell r="T199"/>
          <cell r="V199">
            <v>0</v>
          </cell>
        </row>
        <row r="200">
          <cell r="I200"/>
          <cell r="J200"/>
          <cell r="K200"/>
          <cell r="L200"/>
          <cell r="M200"/>
          <cell r="N200"/>
          <cell r="O200"/>
          <cell r="T200"/>
          <cell r="V200">
            <v>0</v>
          </cell>
        </row>
        <row r="201">
          <cell r="I201" t="str">
            <v>UTISDNGBlk1</v>
          </cell>
          <cell r="J201"/>
          <cell r="K201"/>
          <cell r="L201"/>
          <cell r="M201">
            <v>0.25119999999999998</v>
          </cell>
          <cell r="N201"/>
          <cell r="O201">
            <v>0.43292357361653327</v>
          </cell>
          <cell r="T201">
            <v>0.14505999999999999</v>
          </cell>
          <cell r="U201">
            <v>0.23461000000000001</v>
          </cell>
          <cell r="V201">
            <v>-0.10613999999999998</v>
          </cell>
        </row>
        <row r="202">
          <cell r="I202" t="str">
            <v>UTISDNGBlk2</v>
          </cell>
          <cell r="J202"/>
          <cell r="K202"/>
          <cell r="L202"/>
          <cell r="M202">
            <v>0.2311</v>
          </cell>
          <cell r="N202"/>
          <cell r="O202">
            <v>0.1033</v>
          </cell>
          <cell r="T202">
            <v>0.13083</v>
          </cell>
          <cell r="U202">
            <v>0.21584</v>
          </cell>
          <cell r="V202">
            <v>-0.10027</v>
          </cell>
        </row>
        <row r="203">
          <cell r="I203" t="str">
            <v>UTISDNGBlk3</v>
          </cell>
          <cell r="J203"/>
          <cell r="K203"/>
          <cell r="L203"/>
          <cell r="M203">
            <v>0.21261999999999998</v>
          </cell>
          <cell r="N203"/>
          <cell r="O203">
            <v>4.1500000000000002E-2</v>
          </cell>
          <cell r="T203">
            <v>0.12053</v>
          </cell>
          <cell r="U203">
            <v>0.19857</v>
          </cell>
          <cell r="V203">
            <v>-9.2089999999999977E-2</v>
          </cell>
        </row>
        <row r="204">
          <cell r="J204"/>
          <cell r="K204"/>
          <cell r="L204"/>
          <cell r="M204"/>
          <cell r="N204"/>
          <cell r="O204"/>
          <cell r="T204"/>
          <cell r="V204">
            <v>0</v>
          </cell>
        </row>
        <row r="205">
          <cell r="I205" t="str">
            <v>UTI-4SNGBlk1</v>
          </cell>
          <cell r="J205"/>
          <cell r="K205"/>
          <cell r="L205"/>
          <cell r="M205">
            <v>0</v>
          </cell>
          <cell r="N205"/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I206" t="str">
            <v>UTI-4SNGBlk2</v>
          </cell>
          <cell r="J206"/>
          <cell r="K206"/>
          <cell r="L206"/>
          <cell r="M206">
            <v>0</v>
          </cell>
          <cell r="N206"/>
          <cell r="O206">
            <v>0</v>
          </cell>
          <cell r="T206">
            <v>0.18268000000000001</v>
          </cell>
          <cell r="V206">
            <v>0.18268000000000001</v>
          </cell>
        </row>
        <row r="207">
          <cell r="I207" t="str">
            <v>UTI-4SNGBlk3</v>
          </cell>
          <cell r="J207"/>
          <cell r="K207"/>
          <cell r="L207"/>
          <cell r="M207">
            <v>0</v>
          </cell>
          <cell r="N207"/>
          <cell r="O207">
            <v>0</v>
          </cell>
          <cell r="T207">
            <v>0.18268000000000001</v>
          </cell>
          <cell r="V207">
            <v>0.18268000000000001</v>
          </cell>
        </row>
        <row r="208">
          <cell r="J208"/>
          <cell r="K208"/>
          <cell r="L208"/>
          <cell r="M208"/>
          <cell r="N208"/>
          <cell r="O208"/>
          <cell r="T208"/>
          <cell r="V208">
            <v>0</v>
          </cell>
        </row>
        <row r="209">
          <cell r="I209" t="str">
            <v>UTI-4ComBlk1</v>
          </cell>
          <cell r="J209"/>
          <cell r="K209"/>
          <cell r="L209"/>
          <cell r="M209">
            <v>0</v>
          </cell>
          <cell r="N209"/>
          <cell r="O209">
            <v>0</v>
          </cell>
          <cell r="T209">
            <v>1.83989</v>
          </cell>
          <cell r="V209">
            <v>1.83989</v>
          </cell>
        </row>
        <row r="210">
          <cell r="I210" t="str">
            <v>UTI-4ComBlk2</v>
          </cell>
          <cell r="J210"/>
          <cell r="K210"/>
          <cell r="L210"/>
          <cell r="M210">
            <v>0</v>
          </cell>
          <cell r="N210"/>
          <cell r="O210">
            <v>0</v>
          </cell>
          <cell r="T210">
            <v>1.83989</v>
          </cell>
          <cell r="V210">
            <v>1.83989</v>
          </cell>
        </row>
        <row r="211">
          <cell r="I211" t="str">
            <v>UTI-4ComBlk3</v>
          </cell>
          <cell r="J211"/>
          <cell r="K211"/>
          <cell r="L211"/>
          <cell r="M211">
            <v>0</v>
          </cell>
          <cell r="N211"/>
          <cell r="O211">
            <v>0</v>
          </cell>
          <cell r="T211">
            <v>1.83989</v>
          </cell>
          <cell r="V211">
            <v>1.83989</v>
          </cell>
        </row>
        <row r="212">
          <cell r="J212"/>
          <cell r="K212"/>
          <cell r="L212"/>
          <cell r="M212"/>
          <cell r="N212"/>
          <cell r="O212"/>
          <cell r="T212"/>
          <cell r="V212">
            <v>0</v>
          </cell>
        </row>
        <row r="213">
          <cell r="I213" t="str">
            <v>UTI-4TotalBlk1</v>
          </cell>
          <cell r="J213"/>
          <cell r="K213">
            <v>0.25119999999999998</v>
          </cell>
          <cell r="L213">
            <v>0</v>
          </cell>
          <cell r="M213">
            <v>0</v>
          </cell>
          <cell r="N213"/>
          <cell r="O213">
            <v>0.43292357361653327</v>
          </cell>
          <cell r="T213">
            <v>2.1676299999999999</v>
          </cell>
          <cell r="V213">
            <v>2.1676299999999999</v>
          </cell>
        </row>
        <row r="214">
          <cell r="I214" t="str">
            <v>UTI-4TotalBlk2</v>
          </cell>
          <cell r="J214"/>
          <cell r="K214">
            <v>0.2311</v>
          </cell>
          <cell r="L214">
            <v>0</v>
          </cell>
          <cell r="M214">
            <v>0</v>
          </cell>
          <cell r="N214"/>
          <cell r="O214">
            <v>0.1033</v>
          </cell>
          <cell r="T214">
            <v>2.1534</v>
          </cell>
          <cell r="V214">
            <v>2.1534</v>
          </cell>
        </row>
        <row r="215">
          <cell r="I215" t="str">
            <v>UTI-4TotalBlk3</v>
          </cell>
          <cell r="J215"/>
          <cell r="K215">
            <v>0.21261999999999998</v>
          </cell>
          <cell r="L215">
            <v>0</v>
          </cell>
          <cell r="M215">
            <v>0</v>
          </cell>
          <cell r="N215"/>
          <cell r="O215">
            <v>4.1500000000000002E-2</v>
          </cell>
          <cell r="T215">
            <v>2.1431</v>
          </cell>
          <cell r="V215">
            <v>2.1431</v>
          </cell>
        </row>
        <row r="216">
          <cell r="I216"/>
          <cell r="J216"/>
          <cell r="K216"/>
          <cell r="L216"/>
          <cell r="M216"/>
          <cell r="N216"/>
          <cell r="O216"/>
          <cell r="T216"/>
          <cell r="V216">
            <v>0</v>
          </cell>
        </row>
        <row r="217">
          <cell r="I217"/>
          <cell r="J217"/>
          <cell r="K217"/>
          <cell r="L217"/>
          <cell r="M217"/>
          <cell r="N217"/>
          <cell r="O217"/>
          <cell r="T217"/>
          <cell r="V217">
            <v>0</v>
          </cell>
        </row>
        <row r="218">
          <cell r="I218" t="str">
            <v>UTIS-4DNGBlk1</v>
          </cell>
          <cell r="J218"/>
          <cell r="K218"/>
          <cell r="L218"/>
          <cell r="M218">
            <v>0</v>
          </cell>
          <cell r="N218"/>
          <cell r="O218" t="e">
            <v>#REF!</v>
          </cell>
          <cell r="T218">
            <v>2.7627299999999999</v>
          </cell>
          <cell r="V218">
            <v>2.7627299999999999</v>
          </cell>
        </row>
        <row r="219">
          <cell r="I219" t="str">
            <v>UTIS-4DNGBlk2</v>
          </cell>
          <cell r="J219"/>
          <cell r="K219"/>
          <cell r="L219"/>
          <cell r="M219">
            <v>0</v>
          </cell>
          <cell r="N219"/>
          <cell r="O219" t="e">
            <v>#REF!</v>
          </cell>
          <cell r="T219">
            <v>0.13825999999999999</v>
          </cell>
          <cell r="V219">
            <v>0.13825999999999999</v>
          </cell>
        </row>
        <row r="220">
          <cell r="I220" t="str">
            <v>UTIS-4DNGBlk3</v>
          </cell>
          <cell r="J220"/>
          <cell r="K220"/>
          <cell r="L220"/>
          <cell r="M220">
            <v>0</v>
          </cell>
          <cell r="N220"/>
          <cell r="O220" t="e">
            <v>#REF!</v>
          </cell>
          <cell r="T220">
            <v>0.12770000000000001</v>
          </cell>
          <cell r="V220">
            <v>0.12770000000000001</v>
          </cell>
        </row>
        <row r="221">
          <cell r="J221"/>
          <cell r="K221"/>
          <cell r="L221"/>
          <cell r="M221"/>
          <cell r="N221"/>
          <cell r="O221"/>
          <cell r="T221"/>
          <cell r="V221">
            <v>0</v>
          </cell>
        </row>
        <row r="222">
          <cell r="I222" t="str">
            <v>UTIS-4SNGBlk1</v>
          </cell>
          <cell r="J222"/>
          <cell r="K222"/>
          <cell r="L222"/>
          <cell r="M222">
            <v>0</v>
          </cell>
          <cell r="N222"/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I223" t="str">
            <v>UTIS-4SNGBlk2</v>
          </cell>
          <cell r="J223"/>
          <cell r="K223"/>
          <cell r="L223"/>
          <cell r="M223">
            <v>0</v>
          </cell>
          <cell r="N223"/>
          <cell r="O223">
            <v>0</v>
          </cell>
          <cell r="T223">
            <v>0.18268000000000001</v>
          </cell>
          <cell r="V223">
            <v>0.18268000000000001</v>
          </cell>
        </row>
        <row r="224">
          <cell r="I224" t="str">
            <v>UTIS-4SNGBlk3</v>
          </cell>
          <cell r="J224"/>
          <cell r="K224"/>
          <cell r="L224"/>
          <cell r="M224">
            <v>0</v>
          </cell>
          <cell r="N224"/>
          <cell r="O224">
            <v>0</v>
          </cell>
          <cell r="T224">
            <v>0.18268000000000001</v>
          </cell>
          <cell r="V224">
            <v>0.18268000000000001</v>
          </cell>
        </row>
        <row r="225">
          <cell r="J225"/>
          <cell r="K225"/>
          <cell r="L225"/>
          <cell r="M225"/>
          <cell r="N225"/>
          <cell r="O225"/>
          <cell r="T225"/>
          <cell r="V225">
            <v>0</v>
          </cell>
        </row>
        <row r="226">
          <cell r="I226" t="str">
            <v>UTIS-4ComBlk1</v>
          </cell>
          <cell r="J226"/>
          <cell r="K226"/>
          <cell r="L226"/>
          <cell r="M226">
            <v>0</v>
          </cell>
          <cell r="N226"/>
          <cell r="O226">
            <v>0</v>
          </cell>
          <cell r="T226">
            <v>1.83989</v>
          </cell>
          <cell r="V226">
            <v>1.83989</v>
          </cell>
        </row>
        <row r="227">
          <cell r="I227" t="str">
            <v>UTIS-4ComBlk2</v>
          </cell>
          <cell r="J227"/>
          <cell r="K227"/>
          <cell r="L227"/>
          <cell r="M227">
            <v>0</v>
          </cell>
          <cell r="N227"/>
          <cell r="O227">
            <v>0</v>
          </cell>
          <cell r="T227">
            <v>1.83989</v>
          </cell>
          <cell r="V227">
            <v>1.83989</v>
          </cell>
        </row>
        <row r="228">
          <cell r="I228" t="str">
            <v>UTIS-4ComBlk3</v>
          </cell>
          <cell r="J228"/>
          <cell r="K228"/>
          <cell r="L228"/>
          <cell r="M228">
            <v>0</v>
          </cell>
          <cell r="N228"/>
          <cell r="O228">
            <v>0</v>
          </cell>
          <cell r="T228">
            <v>1.83989</v>
          </cell>
          <cell r="V228">
            <v>1.83989</v>
          </cell>
        </row>
        <row r="229">
          <cell r="J229"/>
          <cell r="K229"/>
          <cell r="L229"/>
          <cell r="M229"/>
          <cell r="N229"/>
          <cell r="O229"/>
          <cell r="T229"/>
          <cell r="V229">
            <v>0</v>
          </cell>
        </row>
        <row r="230">
          <cell r="I230" t="str">
            <v>UTIS-4TotalBlk1</v>
          </cell>
          <cell r="J230"/>
          <cell r="K230">
            <v>0</v>
          </cell>
          <cell r="L230">
            <v>0</v>
          </cell>
          <cell r="M230">
            <v>0</v>
          </cell>
          <cell r="N230"/>
          <cell r="O230" t="e">
            <v>#REF!</v>
          </cell>
          <cell r="T230">
            <v>4.7852999999999994</v>
          </cell>
          <cell r="V230">
            <v>4.7852999999999994</v>
          </cell>
        </row>
        <row r="231">
          <cell r="I231" t="str">
            <v>UTIS-4TotalBlk2</v>
          </cell>
          <cell r="J231"/>
          <cell r="K231">
            <v>0</v>
          </cell>
          <cell r="L231">
            <v>0</v>
          </cell>
          <cell r="M231">
            <v>0</v>
          </cell>
          <cell r="N231"/>
          <cell r="O231" t="e">
            <v>#REF!</v>
          </cell>
          <cell r="T231">
            <v>2.1608299999999998</v>
          </cell>
          <cell r="V231">
            <v>2.1608299999999998</v>
          </cell>
        </row>
        <row r="232">
          <cell r="I232" t="str">
            <v>UTIS-4TotalBlk3</v>
          </cell>
          <cell r="J232"/>
          <cell r="K232">
            <v>0</v>
          </cell>
          <cell r="L232">
            <v>0</v>
          </cell>
          <cell r="M232">
            <v>0</v>
          </cell>
          <cell r="N232"/>
          <cell r="O232" t="e">
            <v>#REF!</v>
          </cell>
          <cell r="T232">
            <v>2.1502699999999999</v>
          </cell>
          <cell r="V232">
            <v>2.1502699999999999</v>
          </cell>
        </row>
        <row r="233">
          <cell r="I233"/>
          <cell r="J233"/>
          <cell r="K233"/>
          <cell r="L233"/>
          <cell r="M233"/>
          <cell r="N233"/>
          <cell r="O233"/>
          <cell r="T233"/>
          <cell r="V233">
            <v>0</v>
          </cell>
        </row>
        <row r="234">
          <cell r="I234"/>
          <cell r="J234"/>
          <cell r="K234"/>
          <cell r="L234"/>
          <cell r="M234"/>
          <cell r="N234"/>
          <cell r="O234"/>
          <cell r="T234"/>
          <cell r="V234">
            <v>0</v>
          </cell>
        </row>
        <row r="235">
          <cell r="I235" t="str">
            <v>UTT-1DNG</v>
          </cell>
          <cell r="J235"/>
          <cell r="K235"/>
          <cell r="L235"/>
          <cell r="M235">
            <v>0</v>
          </cell>
          <cell r="N235"/>
          <cell r="O235"/>
          <cell r="T235">
            <v>2.3334999999999999</v>
          </cell>
          <cell r="V235">
            <v>2.3334999999999999</v>
          </cell>
        </row>
        <row r="236">
          <cell r="I236" t="str">
            <v>UTT-1SNG</v>
          </cell>
          <cell r="J236"/>
          <cell r="K236"/>
          <cell r="L236"/>
          <cell r="M236">
            <v>0</v>
          </cell>
          <cell r="N236"/>
          <cell r="O236"/>
          <cell r="T236">
            <v>1.2300500000000001</v>
          </cell>
          <cell r="V236">
            <v>1.2300500000000001</v>
          </cell>
        </row>
        <row r="237">
          <cell r="I237" t="str">
            <v>UTT-1Com</v>
          </cell>
          <cell r="J237"/>
          <cell r="K237"/>
          <cell r="L237"/>
          <cell r="M237">
            <v>0</v>
          </cell>
          <cell r="N237"/>
          <cell r="O237"/>
          <cell r="T237">
            <v>1.83989</v>
          </cell>
          <cell r="V237">
            <v>1.83989</v>
          </cell>
        </row>
        <row r="238">
          <cell r="I238" t="str">
            <v>UTT-1Total</v>
          </cell>
          <cell r="J238"/>
          <cell r="K238">
            <v>0</v>
          </cell>
          <cell r="L238">
            <v>0</v>
          </cell>
          <cell r="M238">
            <v>0</v>
          </cell>
          <cell r="N238"/>
          <cell r="O238"/>
          <cell r="T238">
            <v>5.4034399999999998</v>
          </cell>
          <cell r="V238">
            <v>5.4034399999999998</v>
          </cell>
        </row>
        <row r="239">
          <cell r="I239"/>
          <cell r="J239"/>
          <cell r="K239"/>
          <cell r="L239"/>
          <cell r="M239"/>
          <cell r="N239"/>
          <cell r="O239"/>
          <cell r="T239"/>
          <cell r="V239">
            <v>0</v>
          </cell>
        </row>
        <row r="240">
          <cell r="I240"/>
          <cell r="J240"/>
          <cell r="K240"/>
          <cell r="L240"/>
          <cell r="M240"/>
          <cell r="N240"/>
          <cell r="O240"/>
          <cell r="T240"/>
          <cell r="V240">
            <v>0</v>
          </cell>
        </row>
        <row r="241">
          <cell r="I241" t="str">
            <v>UTESDNG</v>
          </cell>
          <cell r="J241"/>
          <cell r="K241"/>
          <cell r="L241"/>
          <cell r="M241">
            <v>1.77311</v>
          </cell>
          <cell r="N241"/>
          <cell r="O241">
            <v>1.8111757023357258</v>
          </cell>
          <cell r="T241">
            <v>1.6682900000000001</v>
          </cell>
          <cell r="U241">
            <v>1.7550300000000001</v>
          </cell>
          <cell r="V241">
            <v>-0.10481999999999991</v>
          </cell>
        </row>
        <row r="242">
          <cell r="I242" t="str">
            <v>UTE-1SNG</v>
          </cell>
          <cell r="J242"/>
          <cell r="K242"/>
          <cell r="L242"/>
          <cell r="M242">
            <v>0</v>
          </cell>
          <cell r="N242"/>
          <cell r="O242">
            <v>0</v>
          </cell>
          <cell r="T242">
            <v>6.3759600000000001</v>
          </cell>
          <cell r="V242">
            <v>6.3759600000000001</v>
          </cell>
        </row>
        <row r="243">
          <cell r="I243" t="str">
            <v>UTE-1Com</v>
          </cell>
          <cell r="J243"/>
          <cell r="K243"/>
          <cell r="L243"/>
          <cell r="M243">
            <v>0</v>
          </cell>
          <cell r="N243"/>
          <cell r="O243">
            <v>0</v>
          </cell>
          <cell r="T243">
            <v>1.83989</v>
          </cell>
          <cell r="V243">
            <v>1.83989</v>
          </cell>
        </row>
        <row r="244">
          <cell r="I244" t="str">
            <v>UTE-1Total</v>
          </cell>
          <cell r="J244"/>
          <cell r="K244">
            <v>1.77311</v>
          </cell>
          <cell r="L244">
            <v>0</v>
          </cell>
          <cell r="M244">
            <v>0</v>
          </cell>
          <cell r="N244"/>
          <cell r="O244">
            <v>1.8111757023357258</v>
          </cell>
          <cell r="T244">
            <v>9.8841400000000004</v>
          </cell>
          <cell r="V244">
            <v>9.8841400000000004</v>
          </cell>
        </row>
        <row r="245">
          <cell r="I245"/>
          <cell r="J245"/>
          <cell r="K245"/>
          <cell r="L245"/>
          <cell r="M245"/>
          <cell r="N245"/>
          <cell r="O245"/>
          <cell r="T245"/>
          <cell r="V245">
            <v>0</v>
          </cell>
        </row>
        <row r="246">
          <cell r="I246"/>
          <cell r="J246"/>
          <cell r="K246"/>
          <cell r="L246"/>
          <cell r="M246"/>
          <cell r="N246"/>
          <cell r="O246"/>
          <cell r="T246"/>
          <cell r="V246">
            <v>0</v>
          </cell>
        </row>
        <row r="247">
          <cell r="I247" t="str">
            <v>UTFT-1DNGBlk1</v>
          </cell>
          <cell r="J247"/>
          <cell r="K247"/>
          <cell r="L247"/>
          <cell r="M247">
            <v>0.24747</v>
          </cell>
          <cell r="N247"/>
          <cell r="O247">
            <v>0.24064092340982901</v>
          </cell>
          <cell r="T247">
            <v>0.17344999999999999</v>
          </cell>
          <cell r="U247">
            <v>0.20352999999999999</v>
          </cell>
          <cell r="V247">
            <v>-7.4020000000000002E-2</v>
          </cell>
        </row>
        <row r="248">
          <cell r="I248" t="str">
            <v>UTFT-1DNGBlk2</v>
          </cell>
          <cell r="J248"/>
          <cell r="K248"/>
          <cell r="L248"/>
          <cell r="M248">
            <v>0.22950999999999999</v>
          </cell>
          <cell r="N248"/>
          <cell r="O248">
            <v>0.22264092340982902</v>
          </cell>
          <cell r="T248">
            <v>0.16086</v>
          </cell>
          <cell r="U248">
            <v>0.18876000000000001</v>
          </cell>
          <cell r="V248">
            <v>-6.8649999999999989E-2</v>
          </cell>
        </row>
        <row r="249">
          <cell r="I249" t="str">
            <v>UTFT-1DNGBlk3</v>
          </cell>
          <cell r="J249"/>
          <cell r="K249"/>
          <cell r="L249"/>
          <cell r="M249">
            <v>0.15261</v>
          </cell>
          <cell r="N249"/>
          <cell r="O249">
            <v>0.14264092340982903</v>
          </cell>
          <cell r="T249">
            <v>0.10696</v>
          </cell>
          <cell r="U249">
            <v>0.12551000000000001</v>
          </cell>
          <cell r="V249">
            <v>-4.5649999999999996E-2</v>
          </cell>
        </row>
        <row r="250">
          <cell r="I250" t="str">
            <v>UTFT-1DNGBlk4</v>
          </cell>
          <cell r="J250"/>
          <cell r="K250"/>
          <cell r="L250"/>
          <cell r="M250">
            <v>2.8029999999999999E-2</v>
          </cell>
          <cell r="N250"/>
          <cell r="O250">
            <v>4.2640923409829029E-2</v>
          </cell>
          <cell r="T250">
            <v>2.3630000000000002E-2</v>
          </cell>
          <cell r="U250">
            <v>2.7730000000000001E-2</v>
          </cell>
          <cell r="V250">
            <v>-4.3999999999999977E-3</v>
          </cell>
        </row>
        <row r="251">
          <cell r="I251"/>
          <cell r="J251"/>
          <cell r="K251"/>
          <cell r="L251"/>
          <cell r="M251"/>
          <cell r="N251"/>
          <cell r="O251"/>
          <cell r="T251"/>
          <cell r="V251">
            <v>0</v>
          </cell>
        </row>
        <row r="252">
          <cell r="I252" t="str">
            <v>UTFT-1DNGYearlyMin</v>
          </cell>
          <cell r="J252"/>
          <cell r="K252"/>
          <cell r="L252"/>
          <cell r="M252">
            <v>20400</v>
          </cell>
          <cell r="N252"/>
          <cell r="O252">
            <v>28900</v>
          </cell>
          <cell r="T252">
            <v>20800</v>
          </cell>
          <cell r="U252">
            <v>20400</v>
          </cell>
          <cell r="V252">
            <v>400</v>
          </cell>
        </row>
        <row r="253">
          <cell r="I253"/>
          <cell r="J253"/>
          <cell r="K253"/>
          <cell r="L253"/>
          <cell r="M253"/>
          <cell r="N253"/>
          <cell r="O253"/>
          <cell r="T253"/>
          <cell r="V253">
            <v>0</v>
          </cell>
        </row>
        <row r="254">
          <cell r="I254"/>
          <cell r="J254"/>
          <cell r="K254"/>
          <cell r="L254"/>
          <cell r="M254"/>
          <cell r="N254"/>
          <cell r="O254"/>
          <cell r="T254"/>
          <cell r="V254">
            <v>0</v>
          </cell>
        </row>
        <row r="255">
          <cell r="I255" t="str">
            <v>UTFT-1LDNGBlk1</v>
          </cell>
          <cell r="J255"/>
          <cell r="K255"/>
          <cell r="L255"/>
          <cell r="M255">
            <v>0</v>
          </cell>
          <cell r="N255"/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UTFT-1LDNGBlk2</v>
          </cell>
          <cell r="J256"/>
          <cell r="K256"/>
          <cell r="L256"/>
          <cell r="M256">
            <v>0</v>
          </cell>
          <cell r="N256"/>
          <cell r="O256" t="e">
            <v>#REF!</v>
          </cell>
          <cell r="T256">
            <v>0</v>
          </cell>
          <cell r="V256">
            <v>0</v>
          </cell>
        </row>
        <row r="257">
          <cell r="I257" t="str">
            <v>UTFT-1LDNGBlk3</v>
          </cell>
          <cell r="J257"/>
          <cell r="K257"/>
          <cell r="L257"/>
          <cell r="M257">
            <v>0</v>
          </cell>
          <cell r="N257"/>
          <cell r="O257" t="e">
            <v>#REF!</v>
          </cell>
          <cell r="T257">
            <v>0</v>
          </cell>
          <cell r="V257">
            <v>0</v>
          </cell>
        </row>
        <row r="258">
          <cell r="I258" t="str">
            <v>UTFT-1LDNGBlk4</v>
          </cell>
          <cell r="J258"/>
          <cell r="K258"/>
          <cell r="L258"/>
          <cell r="M258">
            <v>0</v>
          </cell>
          <cell r="N258"/>
          <cell r="O258" t="e">
            <v>#REF!</v>
          </cell>
          <cell r="T258">
            <v>0</v>
          </cell>
          <cell r="V258">
            <v>0</v>
          </cell>
        </row>
        <row r="259">
          <cell r="J259"/>
          <cell r="K259"/>
          <cell r="L259"/>
          <cell r="M259"/>
          <cell r="N259"/>
          <cell r="O259"/>
          <cell r="T259"/>
          <cell r="V259">
            <v>0</v>
          </cell>
        </row>
        <row r="260">
          <cell r="I260" t="str">
            <v>UTFT-1LDNGMonthlyMin</v>
          </cell>
          <cell r="J260"/>
          <cell r="K260"/>
          <cell r="L260"/>
          <cell r="M260">
            <v>248000</v>
          </cell>
          <cell r="N260"/>
          <cell r="O260">
            <v>248000</v>
          </cell>
          <cell r="T260">
            <v>248000</v>
          </cell>
          <cell r="V260">
            <v>0</v>
          </cell>
        </row>
        <row r="261">
          <cell r="I261"/>
          <cell r="J261"/>
          <cell r="K261"/>
          <cell r="L261"/>
          <cell r="M261"/>
          <cell r="N261"/>
          <cell r="O261"/>
          <cell r="T261"/>
          <cell r="V261">
            <v>0</v>
          </cell>
        </row>
        <row r="262">
          <cell r="I262"/>
          <cell r="J262"/>
          <cell r="K262"/>
          <cell r="L262"/>
          <cell r="M262"/>
          <cell r="N262"/>
          <cell r="O262"/>
          <cell r="T262"/>
          <cell r="V262">
            <v>0</v>
          </cell>
        </row>
        <row r="263">
          <cell r="I263" t="str">
            <v>UTFT-2DNGBlk1</v>
          </cell>
          <cell r="J263"/>
          <cell r="K263"/>
          <cell r="L263"/>
          <cell r="M263">
            <v>0</v>
          </cell>
          <cell r="N263"/>
          <cell r="O263"/>
          <cell r="T263">
            <v>0.19352</v>
          </cell>
          <cell r="V263">
            <v>0.19352</v>
          </cell>
        </row>
        <row r="264">
          <cell r="I264" t="str">
            <v>UTFT-2DNGBlk2</v>
          </cell>
          <cell r="J264"/>
          <cell r="K264"/>
          <cell r="L264"/>
          <cell r="M264">
            <v>0</v>
          </cell>
          <cell r="N264"/>
          <cell r="O264"/>
          <cell r="T264">
            <v>0.17946999999999999</v>
          </cell>
          <cell r="V264">
            <v>0.17946999999999999</v>
          </cell>
        </row>
        <row r="265">
          <cell r="I265" t="str">
            <v>UTFT-2DNGBlk3</v>
          </cell>
          <cell r="J265"/>
          <cell r="K265"/>
          <cell r="L265"/>
          <cell r="M265">
            <v>0</v>
          </cell>
          <cell r="N265"/>
          <cell r="O265"/>
          <cell r="T265">
            <v>0.11149000000000001</v>
          </cell>
          <cell r="V265">
            <v>0.11149000000000001</v>
          </cell>
        </row>
        <row r="266">
          <cell r="I266" t="str">
            <v>UTFT-2DNGBlk4</v>
          </cell>
          <cell r="J266"/>
          <cell r="K266"/>
          <cell r="L266"/>
          <cell r="M266">
            <v>0</v>
          </cell>
          <cell r="N266"/>
          <cell r="O266"/>
          <cell r="T266">
            <v>2.4639999999999999E-2</v>
          </cell>
          <cell r="V266">
            <v>2.4639999999999999E-2</v>
          </cell>
        </row>
        <row r="267">
          <cell r="J267"/>
          <cell r="K267"/>
          <cell r="L267"/>
          <cell r="M267"/>
          <cell r="N267"/>
          <cell r="O267"/>
          <cell r="T267"/>
          <cell r="V267">
            <v>0</v>
          </cell>
        </row>
        <row r="268">
          <cell r="I268" t="str">
            <v>UTFT-2CO2Blk1</v>
          </cell>
          <cell r="J268"/>
          <cell r="K268"/>
          <cell r="L268"/>
          <cell r="M268">
            <v>0</v>
          </cell>
          <cell r="N268"/>
          <cell r="O268"/>
          <cell r="T268">
            <v>4.45E-3</v>
          </cell>
          <cell r="V268">
            <v>4.45E-3</v>
          </cell>
        </row>
        <row r="269">
          <cell r="I269" t="str">
            <v>UTFT-2CO2Blk2</v>
          </cell>
          <cell r="J269"/>
          <cell r="K269"/>
          <cell r="L269"/>
          <cell r="M269">
            <v>0</v>
          </cell>
          <cell r="N269"/>
          <cell r="O269"/>
          <cell r="T269">
            <v>4.45E-3</v>
          </cell>
          <cell r="V269">
            <v>4.45E-3</v>
          </cell>
        </row>
        <row r="270">
          <cell r="I270" t="str">
            <v>UTFT-2CO2Blk3</v>
          </cell>
          <cell r="J270"/>
          <cell r="K270"/>
          <cell r="L270"/>
          <cell r="M270">
            <v>0</v>
          </cell>
          <cell r="N270"/>
          <cell r="O270"/>
          <cell r="T270">
            <v>4.45E-3</v>
          </cell>
          <cell r="V270">
            <v>4.45E-3</v>
          </cell>
        </row>
        <row r="271">
          <cell r="I271" t="str">
            <v>UTFT-2CO2Blk4</v>
          </cell>
          <cell r="J271"/>
          <cell r="K271"/>
          <cell r="L271"/>
          <cell r="M271">
            <v>0</v>
          </cell>
          <cell r="N271"/>
          <cell r="O271"/>
          <cell r="T271">
            <v>4.45E-3</v>
          </cell>
          <cell r="V271">
            <v>4.45E-3</v>
          </cell>
        </row>
        <row r="272">
          <cell r="J272"/>
          <cell r="K272"/>
          <cell r="L272"/>
          <cell r="M272"/>
          <cell r="N272"/>
          <cell r="O272"/>
          <cell r="T272"/>
          <cell r="V272">
            <v>0</v>
          </cell>
        </row>
        <row r="273">
          <cell r="I273" t="str">
            <v>UTFT-2TotalBlk1</v>
          </cell>
          <cell r="J273"/>
          <cell r="K273">
            <v>0</v>
          </cell>
          <cell r="L273">
            <v>0</v>
          </cell>
          <cell r="M273">
            <v>0</v>
          </cell>
          <cell r="N273"/>
          <cell r="O273"/>
          <cell r="T273">
            <v>0.19797000000000001</v>
          </cell>
          <cell r="V273">
            <v>0.19797000000000001</v>
          </cell>
        </row>
        <row r="274">
          <cell r="I274" t="str">
            <v>UTFT-2TotalBlk2</v>
          </cell>
          <cell r="J274"/>
          <cell r="K274">
            <v>0</v>
          </cell>
          <cell r="L274">
            <v>0</v>
          </cell>
          <cell r="M274">
            <v>0</v>
          </cell>
          <cell r="N274"/>
          <cell r="O274"/>
          <cell r="T274">
            <v>0.18392</v>
          </cell>
          <cell r="V274">
            <v>0.18392</v>
          </cell>
        </row>
        <row r="275">
          <cell r="I275" t="str">
            <v>UTFT-2TotalBlk3</v>
          </cell>
          <cell r="J275"/>
          <cell r="K275">
            <v>0</v>
          </cell>
          <cell r="L275">
            <v>0</v>
          </cell>
          <cell r="M275">
            <v>0</v>
          </cell>
          <cell r="N275"/>
          <cell r="O275"/>
          <cell r="T275">
            <v>0.11594</v>
          </cell>
          <cell r="V275">
            <v>0.11594</v>
          </cell>
        </row>
        <row r="276">
          <cell r="I276" t="str">
            <v>UTFT-2TotalBlk4</v>
          </cell>
          <cell r="J276"/>
          <cell r="K276"/>
          <cell r="L276"/>
          <cell r="M276">
            <v>0</v>
          </cell>
          <cell r="N276"/>
          <cell r="O276"/>
          <cell r="T276">
            <v>2.9090000000000001E-2</v>
          </cell>
          <cell r="V276">
            <v>2.9090000000000001E-2</v>
          </cell>
        </row>
        <row r="277">
          <cell r="I277"/>
          <cell r="J277"/>
          <cell r="K277"/>
          <cell r="L277"/>
          <cell r="M277"/>
          <cell r="N277"/>
          <cell r="O277"/>
          <cell r="T277"/>
          <cell r="V277">
            <v>0</v>
          </cell>
        </row>
        <row r="278">
          <cell r="I278" t="str">
            <v>UTFT-2DNGYearlyMin</v>
          </cell>
          <cell r="J278"/>
          <cell r="K278"/>
          <cell r="L278"/>
          <cell r="M278">
            <v>0</v>
          </cell>
          <cell r="N278"/>
          <cell r="O278"/>
          <cell r="T278">
            <v>23200</v>
          </cell>
          <cell r="V278">
            <v>23200</v>
          </cell>
        </row>
        <row r="279">
          <cell r="I279"/>
          <cell r="J279"/>
          <cell r="K279"/>
          <cell r="L279"/>
          <cell r="M279"/>
          <cell r="N279"/>
          <cell r="O279"/>
          <cell r="T279"/>
          <cell r="V279">
            <v>0</v>
          </cell>
        </row>
        <row r="280">
          <cell r="I280"/>
          <cell r="J280"/>
          <cell r="K280"/>
          <cell r="L280"/>
          <cell r="M280"/>
          <cell r="N280"/>
          <cell r="O280"/>
          <cell r="T280"/>
          <cell r="V280">
            <v>0</v>
          </cell>
        </row>
        <row r="281">
          <cell r="I281" t="str">
            <v>UTFT-2CDNGBlk1</v>
          </cell>
          <cell r="J281"/>
          <cell r="K281"/>
          <cell r="L281"/>
          <cell r="M281">
            <v>0</v>
          </cell>
          <cell r="N281"/>
          <cell r="O281" t="e">
            <v>#REF!</v>
          </cell>
          <cell r="T281">
            <v>0.1</v>
          </cell>
          <cell r="V281">
            <v>0.1</v>
          </cell>
        </row>
        <row r="282">
          <cell r="I282" t="str">
            <v>UTFT-2CDNGBlk2</v>
          </cell>
          <cell r="J282"/>
          <cell r="K282"/>
          <cell r="L282"/>
          <cell r="M282">
            <v>0</v>
          </cell>
          <cell r="N282"/>
          <cell r="O282">
            <v>0.02</v>
          </cell>
          <cell r="T282">
            <v>0.02</v>
          </cell>
          <cell r="V282">
            <v>0.02</v>
          </cell>
        </row>
        <row r="283">
          <cell r="J283"/>
          <cell r="K283"/>
          <cell r="L283"/>
          <cell r="M283"/>
          <cell r="N283"/>
          <cell r="O283"/>
          <cell r="T283"/>
          <cell r="V283">
            <v>0</v>
          </cell>
        </row>
        <row r="284">
          <cell r="I284" t="str">
            <v>UTFT-1LDNGMonthlyMin</v>
          </cell>
          <cell r="J284"/>
          <cell r="K284"/>
          <cell r="L284"/>
          <cell r="M284">
            <v>0</v>
          </cell>
          <cell r="N284"/>
          <cell r="O284" t="e">
            <v>#REF!</v>
          </cell>
          <cell r="T284">
            <v>0</v>
          </cell>
          <cell r="V284">
            <v>0</v>
          </cell>
        </row>
        <row r="285">
          <cell r="I285"/>
          <cell r="J285"/>
          <cell r="K285"/>
          <cell r="L285"/>
          <cell r="M285"/>
          <cell r="N285"/>
          <cell r="O285"/>
          <cell r="T285"/>
          <cell r="V285">
            <v>0</v>
          </cell>
        </row>
        <row r="286">
          <cell r="I286"/>
          <cell r="J286"/>
          <cell r="K286"/>
          <cell r="L286"/>
          <cell r="M286"/>
          <cell r="N286"/>
          <cell r="O286"/>
          <cell r="T286"/>
          <cell r="V286">
            <v>0</v>
          </cell>
        </row>
        <row r="287">
          <cell r="I287" t="str">
            <v>UTMTDNG</v>
          </cell>
          <cell r="J287"/>
          <cell r="K287"/>
          <cell r="L287"/>
          <cell r="M287">
            <v>0.64222000000000001</v>
          </cell>
          <cell r="N287"/>
          <cell r="O287" t="e">
            <v>#REF!</v>
          </cell>
          <cell r="T287">
            <v>0.29776999999999998</v>
          </cell>
          <cell r="U287">
            <v>0.64222000000000001</v>
          </cell>
          <cell r="V287">
            <v>-0.34445000000000003</v>
          </cell>
        </row>
        <row r="288">
          <cell r="I288" t="str">
            <v>UTMTBalancing</v>
          </cell>
          <cell r="J288"/>
          <cell r="K288"/>
          <cell r="L288"/>
          <cell r="M288">
            <v>0.06</v>
          </cell>
          <cell r="N288"/>
          <cell r="O288">
            <v>0.06</v>
          </cell>
          <cell r="T288">
            <v>0.06</v>
          </cell>
          <cell r="U288">
            <v>0.06</v>
          </cell>
          <cell r="V288">
            <v>0</v>
          </cell>
        </row>
        <row r="289">
          <cell r="I289"/>
          <cell r="J289"/>
          <cell r="K289"/>
          <cell r="L289"/>
          <cell r="M289"/>
          <cell r="N289"/>
          <cell r="O289"/>
          <cell r="T289"/>
          <cell r="V289">
            <v>0</v>
          </cell>
        </row>
        <row r="290">
          <cell r="I290"/>
          <cell r="J290"/>
          <cell r="K290"/>
          <cell r="L290"/>
          <cell r="M290"/>
          <cell r="N290"/>
          <cell r="O290"/>
          <cell r="T290"/>
          <cell r="V290">
            <v>0</v>
          </cell>
        </row>
        <row r="291">
          <cell r="I291" t="str">
            <v>UTTSDNGBlk1</v>
          </cell>
          <cell r="J291"/>
          <cell r="K291"/>
          <cell r="L291"/>
          <cell r="M291">
            <v>0.21409</v>
          </cell>
          <cell r="N291"/>
          <cell r="O291">
            <v>0.97246193032827344</v>
          </cell>
          <cell r="T291">
            <v>0.12059</v>
          </cell>
          <cell r="U291">
            <v>0.19939999999999999</v>
          </cell>
          <cell r="V291">
            <v>-9.35E-2</v>
          </cell>
        </row>
        <row r="292">
          <cell r="I292" t="str">
            <v>UTTSDNGBlk2</v>
          </cell>
          <cell r="J292"/>
          <cell r="K292"/>
          <cell r="L292"/>
          <cell r="M292">
            <v>0.16056000000000001</v>
          </cell>
          <cell r="N292"/>
          <cell r="O292">
            <v>0.59246193032827321</v>
          </cell>
          <cell r="T292">
            <v>0.11151999999999999</v>
          </cell>
          <cell r="U292">
            <v>0.14954999999999999</v>
          </cell>
          <cell r="V292">
            <v>-4.9040000000000014E-2</v>
          </cell>
        </row>
        <row r="293">
          <cell r="I293" t="str">
            <v>UTTSDNGBlk3</v>
          </cell>
          <cell r="J293"/>
          <cell r="K293"/>
          <cell r="L293"/>
          <cell r="M293">
            <v>0.12845000000000001</v>
          </cell>
          <cell r="N293"/>
          <cell r="O293">
            <v>0.18246004438003668</v>
          </cell>
          <cell r="T293">
            <v>2.4649999999999998E-2</v>
          </cell>
          <cell r="U293">
            <v>0.11964</v>
          </cell>
          <cell r="V293">
            <v>-0.1038</v>
          </cell>
        </row>
        <row r="294">
          <cell r="I294" t="str">
            <v>UTTSDNGBlk4</v>
          </cell>
          <cell r="J294"/>
          <cell r="K294"/>
          <cell r="L294"/>
          <cell r="M294">
            <v>5.1379999999999995E-2</v>
          </cell>
          <cell r="N294"/>
          <cell r="O294">
            <v>0.1</v>
          </cell>
          <cell r="T294">
            <v>2.4649999999999998E-2</v>
          </cell>
          <cell r="U294">
            <v>4.786E-2</v>
          </cell>
          <cell r="V294">
            <v>-2.6729999999999997E-2</v>
          </cell>
        </row>
        <row r="295">
          <cell r="J295"/>
          <cell r="K295"/>
          <cell r="L295"/>
          <cell r="M295"/>
          <cell r="N295"/>
          <cell r="O295"/>
          <cell r="T295"/>
          <cell r="V295">
            <v>0</v>
          </cell>
        </row>
        <row r="296">
          <cell r="I296" t="str">
            <v>UTITCO2Blk1</v>
          </cell>
          <cell r="J296"/>
          <cell r="K296"/>
          <cell r="L296"/>
          <cell r="M296">
            <v>0</v>
          </cell>
          <cell r="N296"/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UTITCO2Blk2</v>
          </cell>
          <cell r="J297"/>
          <cell r="K297"/>
          <cell r="L297"/>
          <cell r="M297">
            <v>0</v>
          </cell>
          <cell r="N297"/>
          <cell r="O297">
            <v>0</v>
          </cell>
          <cell r="T297">
            <v>4.3E-3</v>
          </cell>
          <cell r="V297">
            <v>4.3E-3</v>
          </cell>
        </row>
        <row r="298">
          <cell r="I298" t="str">
            <v>UTITCO2Blk3</v>
          </cell>
          <cell r="J298"/>
          <cell r="K298"/>
          <cell r="L298"/>
          <cell r="M298">
            <v>0</v>
          </cell>
          <cell r="N298"/>
          <cell r="O298">
            <v>0</v>
          </cell>
          <cell r="T298">
            <v>4.3E-3</v>
          </cell>
          <cell r="V298">
            <v>4.3E-3</v>
          </cell>
        </row>
        <row r="299">
          <cell r="I299" t="str">
            <v>UTITCO2Blk4</v>
          </cell>
          <cell r="J299"/>
          <cell r="K299"/>
          <cell r="L299"/>
          <cell r="M299">
            <v>0</v>
          </cell>
          <cell r="N299"/>
          <cell r="O299">
            <v>0</v>
          </cell>
          <cell r="T299">
            <v>4.3E-3</v>
          </cell>
          <cell r="V299">
            <v>4.3E-3</v>
          </cell>
        </row>
        <row r="300">
          <cell r="J300"/>
          <cell r="K300"/>
          <cell r="L300"/>
          <cell r="M300"/>
          <cell r="N300"/>
          <cell r="O300"/>
          <cell r="T300"/>
          <cell r="V300">
            <v>0</v>
          </cell>
        </row>
        <row r="301">
          <cell r="I301" t="str">
            <v>UTITTotalBlk1</v>
          </cell>
          <cell r="J301"/>
          <cell r="K301">
            <v>0.21409</v>
          </cell>
          <cell r="L301">
            <v>0</v>
          </cell>
          <cell r="M301">
            <v>0</v>
          </cell>
          <cell r="N301"/>
          <cell r="O301">
            <v>0.97246193032827344</v>
          </cell>
          <cell r="T301">
            <v>0.12489</v>
          </cell>
          <cell r="V301">
            <v>0.12489</v>
          </cell>
        </row>
        <row r="302">
          <cell r="I302" t="str">
            <v>UTITTotalBlk2</v>
          </cell>
          <cell r="J302"/>
          <cell r="K302">
            <v>0.16056000000000001</v>
          </cell>
          <cell r="L302">
            <v>0</v>
          </cell>
          <cell r="M302">
            <v>0</v>
          </cell>
          <cell r="N302"/>
          <cell r="O302">
            <v>0.59246193032827321</v>
          </cell>
          <cell r="T302">
            <v>0.11582000000000001</v>
          </cell>
          <cell r="V302">
            <v>0.11582000000000001</v>
          </cell>
        </row>
        <row r="303">
          <cell r="I303" t="str">
            <v>UTITTotalBlk3</v>
          </cell>
          <cell r="J303"/>
          <cell r="K303">
            <v>0.12845000000000001</v>
          </cell>
          <cell r="L303">
            <v>0</v>
          </cell>
          <cell r="M303">
            <v>0</v>
          </cell>
          <cell r="N303"/>
          <cell r="O303">
            <v>0.18246004438003668</v>
          </cell>
          <cell r="T303">
            <v>2.895E-2</v>
          </cell>
          <cell r="V303">
            <v>2.895E-2</v>
          </cell>
        </row>
        <row r="304">
          <cell r="I304" t="str">
            <v>UTITTotalBlk4</v>
          </cell>
          <cell r="J304"/>
          <cell r="K304"/>
          <cell r="L304"/>
          <cell r="M304">
            <v>0</v>
          </cell>
          <cell r="N304"/>
          <cell r="O304">
            <v>0.1</v>
          </cell>
          <cell r="T304">
            <v>2.895E-2</v>
          </cell>
          <cell r="V304">
            <v>2.895E-2</v>
          </cell>
        </row>
        <row r="305">
          <cell r="I305"/>
          <cell r="J305"/>
          <cell r="K305"/>
          <cell r="L305"/>
          <cell r="M305"/>
          <cell r="N305"/>
          <cell r="O305"/>
          <cell r="T305"/>
          <cell r="V305">
            <v>0</v>
          </cell>
        </row>
        <row r="306">
          <cell r="I306"/>
          <cell r="J306"/>
          <cell r="K306"/>
          <cell r="L306"/>
          <cell r="M306"/>
          <cell r="N306"/>
          <cell r="O306"/>
          <cell r="T306"/>
          <cell r="V306">
            <v>0</v>
          </cell>
        </row>
        <row r="307">
          <cell r="I307" t="str">
            <v>UTIT-SDNGBlk1</v>
          </cell>
          <cell r="J307"/>
          <cell r="K307"/>
          <cell r="L307"/>
          <cell r="M307">
            <v>0</v>
          </cell>
          <cell r="N307"/>
          <cell r="O307" t="e">
            <v>#REF!</v>
          </cell>
          <cell r="T307">
            <v>2.7159300000000002</v>
          </cell>
          <cell r="V307">
            <v>2.7159300000000002</v>
          </cell>
        </row>
        <row r="308">
          <cell r="I308" t="str">
            <v>UTIT-SDNGBlk2</v>
          </cell>
          <cell r="J308"/>
          <cell r="K308"/>
          <cell r="L308"/>
          <cell r="M308">
            <v>0</v>
          </cell>
          <cell r="N308"/>
          <cell r="O308" t="e">
            <v>#REF!</v>
          </cell>
          <cell r="T308">
            <v>0.11652999999999999</v>
          </cell>
          <cell r="V308">
            <v>0.11652999999999999</v>
          </cell>
        </row>
        <row r="309">
          <cell r="I309" t="str">
            <v>UTIT-SDNGBlk3</v>
          </cell>
          <cell r="J309"/>
          <cell r="K309"/>
          <cell r="L309"/>
          <cell r="M309">
            <v>0</v>
          </cell>
          <cell r="N309"/>
          <cell r="O309" t="e">
            <v>#REF!</v>
          </cell>
          <cell r="T309">
            <v>0.10777</v>
          </cell>
          <cell r="V309">
            <v>0.10777</v>
          </cell>
        </row>
        <row r="310">
          <cell r="I310" t="str">
            <v>UTIT-SDNGBlk4</v>
          </cell>
          <cell r="J310"/>
          <cell r="K310"/>
          <cell r="L310"/>
          <cell r="M310">
            <v>0</v>
          </cell>
          <cell r="N310"/>
          <cell r="O310" t="e">
            <v>#REF!</v>
          </cell>
          <cell r="T310">
            <v>0.10777</v>
          </cell>
          <cell r="V310">
            <v>0.10777</v>
          </cell>
        </row>
        <row r="311">
          <cell r="J311"/>
          <cell r="K311"/>
          <cell r="L311"/>
          <cell r="M311"/>
          <cell r="N311"/>
          <cell r="O311"/>
          <cell r="T311"/>
          <cell r="V311">
            <v>0</v>
          </cell>
        </row>
        <row r="312">
          <cell r="I312" t="str">
            <v>UTIT-SCO2Blk1</v>
          </cell>
          <cell r="J312"/>
          <cell r="K312"/>
          <cell r="L312"/>
          <cell r="M312">
            <v>0</v>
          </cell>
          <cell r="N312"/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UTIT-SCO2Blk2</v>
          </cell>
          <cell r="J313"/>
          <cell r="K313"/>
          <cell r="L313"/>
          <cell r="M313">
            <v>0</v>
          </cell>
          <cell r="N313"/>
          <cell r="O313">
            <v>0</v>
          </cell>
          <cell r="T313">
            <v>4.3E-3</v>
          </cell>
          <cell r="V313">
            <v>4.3E-3</v>
          </cell>
        </row>
        <row r="314">
          <cell r="I314" t="str">
            <v>UTIT-SCO2Blk3</v>
          </cell>
          <cell r="J314"/>
          <cell r="K314"/>
          <cell r="L314"/>
          <cell r="M314">
            <v>0</v>
          </cell>
          <cell r="N314"/>
          <cell r="O314">
            <v>0</v>
          </cell>
          <cell r="T314">
            <v>4.3E-3</v>
          </cell>
          <cell r="V314">
            <v>4.3E-3</v>
          </cell>
        </row>
        <row r="315">
          <cell r="I315" t="str">
            <v>UTIT-SCO3Blk4</v>
          </cell>
          <cell r="J315"/>
          <cell r="K315"/>
          <cell r="L315"/>
          <cell r="M315">
            <v>0</v>
          </cell>
          <cell r="N315"/>
          <cell r="O315">
            <v>0</v>
          </cell>
          <cell r="T315">
            <v>4.3E-3</v>
          </cell>
          <cell r="V315">
            <v>4.3E-3</v>
          </cell>
        </row>
        <row r="316">
          <cell r="J316"/>
          <cell r="K316"/>
          <cell r="L316"/>
          <cell r="M316"/>
          <cell r="N316"/>
          <cell r="O316"/>
          <cell r="T316"/>
          <cell r="V316">
            <v>0</v>
          </cell>
        </row>
        <row r="317">
          <cell r="I317" t="str">
            <v>UTIT-STotalBlk1</v>
          </cell>
          <cell r="J317"/>
          <cell r="K317">
            <v>0</v>
          </cell>
          <cell r="L317">
            <v>0</v>
          </cell>
          <cell r="M317">
            <v>0</v>
          </cell>
          <cell r="N317"/>
          <cell r="O317" t="e">
            <v>#REF!</v>
          </cell>
          <cell r="T317">
            <v>2.7202300000000004</v>
          </cell>
          <cell r="V317">
            <v>2.7202300000000004</v>
          </cell>
        </row>
        <row r="318">
          <cell r="I318" t="str">
            <v>UTIT-STotalBlk2</v>
          </cell>
          <cell r="J318"/>
          <cell r="K318">
            <v>0</v>
          </cell>
          <cell r="L318">
            <v>0</v>
          </cell>
          <cell r="M318">
            <v>0</v>
          </cell>
          <cell r="N318"/>
          <cell r="O318" t="e">
            <v>#REF!</v>
          </cell>
          <cell r="T318">
            <v>0.12082999999999999</v>
          </cell>
          <cell r="V318">
            <v>0.12082999999999999</v>
          </cell>
        </row>
        <row r="319">
          <cell r="I319" t="str">
            <v>UTIT-STotalBlk3</v>
          </cell>
          <cell r="J319"/>
          <cell r="K319">
            <v>0</v>
          </cell>
          <cell r="L319">
            <v>0</v>
          </cell>
          <cell r="M319">
            <v>0</v>
          </cell>
          <cell r="N319"/>
          <cell r="O319" t="e">
            <v>#REF!</v>
          </cell>
          <cell r="T319">
            <v>0.11207</v>
          </cell>
          <cell r="V319">
            <v>0.11207</v>
          </cell>
        </row>
        <row r="320">
          <cell r="T320">
            <v>0.11207</v>
          </cell>
          <cell r="V320">
            <v>0.11207</v>
          </cell>
        </row>
        <row r="321">
          <cell r="T321"/>
          <cell r="V321">
            <v>0</v>
          </cell>
        </row>
        <row r="322">
          <cell r="T322"/>
          <cell r="V322"/>
        </row>
        <row r="323">
          <cell r="V323"/>
        </row>
        <row r="324">
          <cell r="T324">
            <v>336530.72977369966</v>
          </cell>
          <cell r="V324">
            <v>65542.726026700111</v>
          </cell>
        </row>
        <row r="325">
          <cell r="T325"/>
        </row>
        <row r="326">
          <cell r="T326"/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488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54594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488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17291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488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41341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488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33250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488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3317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488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488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488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4648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488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488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18005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488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35279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488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23356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488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31208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488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61685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488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27159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488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17100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488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38111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488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9455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488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6387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488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1012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488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8817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488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20269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488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35176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488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61677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322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9346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9025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7437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7264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8130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8594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9112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476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937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1048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2097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17924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15682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14299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11034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9841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8953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8504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5901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8445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11956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12993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16918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18300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11205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9208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5821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9035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6017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6346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4468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2953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10740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13761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22144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199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9212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9870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199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9870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199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9870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199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9870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199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16239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16069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10818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1066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1835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3936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660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8713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762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803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8578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2735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5550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4614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4799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7858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9811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6874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3436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6181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1718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5026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4977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9225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5466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3885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2809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14040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8819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6646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4955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4575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7794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17640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25203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5635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38014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10000</v>
          </cell>
          <cell r="U233">
            <v>33732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32525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9162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20453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11827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10000</v>
          </cell>
          <cell r="U238">
            <v>6832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10000</v>
          </cell>
          <cell r="U239">
            <v>4808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2955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2441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10000</v>
          </cell>
          <cell r="U242">
            <v>3821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35602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FT1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244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56215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FT1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244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49143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FT1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244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40923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FT1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244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35300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FT1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244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31379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FT1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244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16909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FT1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244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21586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FT1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244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20517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FT1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244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24396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FT1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244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34172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FT1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244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40943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FT1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244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55650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TSP 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TSP 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TSP 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TSP 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TSP 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TSP 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TSP 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TSP 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TSP 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TSP 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TSP 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TSP 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  <row r="436">
          <cell r="A436" t="str">
            <v>Winter</v>
          </cell>
          <cell r="B436">
            <v>1</v>
          </cell>
          <cell r="C436" t="str">
            <v>WY</v>
          </cell>
          <cell r="D436" t="str">
            <v xml:space="preserve">IT  </v>
          </cell>
          <cell r="E436">
            <v>1</v>
          </cell>
          <cell r="F436">
            <v>0</v>
          </cell>
          <cell r="G436">
            <v>0</v>
          </cell>
          <cell r="H436">
            <v>667</v>
          </cell>
          <cell r="I436">
            <v>402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</v>
          </cell>
          <cell r="AA436">
            <v>0</v>
          </cell>
          <cell r="AB436">
            <v>1234</v>
          </cell>
        </row>
        <row r="437">
          <cell r="A437" t="str">
            <v>Winter</v>
          </cell>
          <cell r="B437">
            <v>2</v>
          </cell>
          <cell r="C437" t="str">
            <v>WY</v>
          </cell>
          <cell r="D437" t="str">
            <v xml:space="preserve">IT  </v>
          </cell>
          <cell r="E437">
            <v>1</v>
          </cell>
          <cell r="F437">
            <v>0</v>
          </cell>
          <cell r="G437">
            <v>0</v>
          </cell>
          <cell r="H437">
            <v>667</v>
          </cell>
          <cell r="I437">
            <v>402</v>
          </cell>
          <cell r="J437">
            <v>0</v>
          </cell>
          <cell r="K437">
            <v>0</v>
          </cell>
          <cell r="L437">
            <v>0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</v>
          </cell>
          <cell r="AA437">
            <v>0</v>
          </cell>
          <cell r="AB437">
            <v>1234</v>
          </cell>
        </row>
        <row r="438">
          <cell r="A438" t="str">
            <v>Winter</v>
          </cell>
          <cell r="B438">
            <v>3</v>
          </cell>
          <cell r="C438" t="str">
            <v>WY</v>
          </cell>
          <cell r="D438" t="str">
            <v xml:space="preserve">IT  </v>
          </cell>
          <cell r="E438">
            <v>1</v>
          </cell>
          <cell r="F438">
            <v>0</v>
          </cell>
          <cell r="G438">
            <v>0</v>
          </cell>
          <cell r="H438">
            <v>667</v>
          </cell>
          <cell r="I438">
            <v>402</v>
          </cell>
          <cell r="J438">
            <v>0</v>
          </cell>
          <cell r="K438">
            <v>0</v>
          </cell>
          <cell r="L438">
            <v>0</v>
          </cell>
          <cell r="M438">
            <v>1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0</v>
          </cell>
          <cell r="AB438">
            <v>1234</v>
          </cell>
        </row>
        <row r="439">
          <cell r="A439" t="str">
            <v>Summer</v>
          </cell>
          <cell r="B439">
            <v>4</v>
          </cell>
          <cell r="C439" t="str">
            <v>WY</v>
          </cell>
          <cell r="D439" t="str">
            <v xml:space="preserve">IT  </v>
          </cell>
          <cell r="E439">
            <v>1</v>
          </cell>
          <cell r="F439">
            <v>0</v>
          </cell>
          <cell r="G439">
            <v>0</v>
          </cell>
          <cell r="H439">
            <v>667</v>
          </cell>
          <cell r="I439">
            <v>402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</v>
          </cell>
          <cell r="AA439">
            <v>0</v>
          </cell>
          <cell r="AB439">
            <v>1234</v>
          </cell>
        </row>
        <row r="440">
          <cell r="A440" t="str">
            <v>Summer</v>
          </cell>
          <cell r="B440">
            <v>5</v>
          </cell>
          <cell r="C440" t="str">
            <v>WY</v>
          </cell>
          <cell r="D440" t="str">
            <v xml:space="preserve">IT  </v>
          </cell>
          <cell r="E440">
            <v>1</v>
          </cell>
          <cell r="F440">
            <v>0</v>
          </cell>
          <cell r="G440">
            <v>0</v>
          </cell>
          <cell r="H440">
            <v>667</v>
          </cell>
          <cell r="I440">
            <v>402</v>
          </cell>
          <cell r="J440">
            <v>0</v>
          </cell>
          <cell r="K440">
            <v>0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</v>
          </cell>
          <cell r="AA440">
            <v>0</v>
          </cell>
          <cell r="AB440">
            <v>1234</v>
          </cell>
        </row>
        <row r="441">
          <cell r="A441" t="str">
            <v>Summer</v>
          </cell>
          <cell r="B441">
            <v>6</v>
          </cell>
          <cell r="C441" t="str">
            <v>WY</v>
          </cell>
          <cell r="D441" t="str">
            <v xml:space="preserve">IT  </v>
          </cell>
          <cell r="E441">
            <v>1</v>
          </cell>
          <cell r="F441">
            <v>0</v>
          </cell>
          <cell r="G441">
            <v>0</v>
          </cell>
          <cell r="H441">
            <v>667</v>
          </cell>
          <cell r="I441">
            <v>402</v>
          </cell>
          <cell r="J441">
            <v>0</v>
          </cell>
          <cell r="K441">
            <v>0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</v>
          </cell>
          <cell r="AA441">
            <v>0</v>
          </cell>
          <cell r="AB441">
            <v>1234</v>
          </cell>
        </row>
        <row r="442">
          <cell r="A442" t="str">
            <v>Summer</v>
          </cell>
          <cell r="B442">
            <v>7</v>
          </cell>
          <cell r="C442" t="str">
            <v>WY</v>
          </cell>
          <cell r="D442" t="str">
            <v xml:space="preserve">IT  </v>
          </cell>
          <cell r="E442">
            <v>1</v>
          </cell>
          <cell r="F442">
            <v>0</v>
          </cell>
          <cell r="G442">
            <v>0</v>
          </cell>
          <cell r="H442">
            <v>667</v>
          </cell>
          <cell r="I442">
            <v>402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</v>
          </cell>
          <cell r="AA442">
            <v>0</v>
          </cell>
          <cell r="AB442">
            <v>1234</v>
          </cell>
        </row>
        <row r="443">
          <cell r="A443" t="str">
            <v>Summer</v>
          </cell>
          <cell r="B443">
            <v>8</v>
          </cell>
          <cell r="C443" t="str">
            <v>WY</v>
          </cell>
          <cell r="D443" t="str">
            <v xml:space="preserve">IT  </v>
          </cell>
          <cell r="E443">
            <v>1</v>
          </cell>
          <cell r="F443">
            <v>0</v>
          </cell>
          <cell r="G443">
            <v>0</v>
          </cell>
          <cell r="H443">
            <v>667</v>
          </cell>
          <cell r="I443">
            <v>402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</v>
          </cell>
          <cell r="AA443">
            <v>0</v>
          </cell>
          <cell r="AB443">
            <v>1234</v>
          </cell>
        </row>
        <row r="444">
          <cell r="A444" t="str">
            <v>Summer</v>
          </cell>
          <cell r="B444">
            <v>9</v>
          </cell>
          <cell r="C444" t="str">
            <v>WY</v>
          </cell>
          <cell r="D444" t="str">
            <v xml:space="preserve">IT  </v>
          </cell>
          <cell r="E444">
            <v>1</v>
          </cell>
          <cell r="F444">
            <v>0</v>
          </cell>
          <cell r="G444">
            <v>0</v>
          </cell>
          <cell r="H444">
            <v>667</v>
          </cell>
          <cell r="I444">
            <v>402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1</v>
          </cell>
          <cell r="AA444">
            <v>0</v>
          </cell>
          <cell r="AB444">
            <v>1234</v>
          </cell>
        </row>
        <row r="445">
          <cell r="A445" t="str">
            <v>Summer</v>
          </cell>
          <cell r="B445">
            <v>10</v>
          </cell>
          <cell r="C445" t="str">
            <v>WY</v>
          </cell>
          <cell r="D445" t="str">
            <v xml:space="preserve">IT  </v>
          </cell>
          <cell r="E445">
            <v>1</v>
          </cell>
          <cell r="F445">
            <v>0</v>
          </cell>
          <cell r="G445">
            <v>0</v>
          </cell>
          <cell r="H445">
            <v>667</v>
          </cell>
          <cell r="I445">
            <v>402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1</v>
          </cell>
          <cell r="AA445">
            <v>0</v>
          </cell>
          <cell r="AB445">
            <v>1234</v>
          </cell>
        </row>
        <row r="446">
          <cell r="A446" t="str">
            <v>Winter</v>
          </cell>
          <cell r="B446">
            <v>11</v>
          </cell>
          <cell r="C446" t="str">
            <v>WY</v>
          </cell>
          <cell r="D446" t="str">
            <v xml:space="preserve">IT  </v>
          </cell>
          <cell r="E446">
            <v>1</v>
          </cell>
          <cell r="F446">
            <v>0</v>
          </cell>
          <cell r="G446">
            <v>0</v>
          </cell>
          <cell r="H446">
            <v>667</v>
          </cell>
          <cell r="I446">
            <v>402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1234</v>
          </cell>
        </row>
        <row r="447">
          <cell r="A447" t="str">
            <v>Winter</v>
          </cell>
          <cell r="B447">
            <v>12</v>
          </cell>
          <cell r="C447" t="str">
            <v>WY</v>
          </cell>
          <cell r="D447" t="str">
            <v xml:space="preserve">IT  </v>
          </cell>
          <cell r="E447">
            <v>1</v>
          </cell>
          <cell r="F447">
            <v>308</v>
          </cell>
          <cell r="G447">
            <v>0</v>
          </cell>
          <cell r="H447">
            <v>667</v>
          </cell>
          <cell r="I447">
            <v>402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308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0</v>
          </cell>
          <cell r="AB447">
            <v>1234</v>
          </cell>
        </row>
      </sheetData>
      <sheetData sheetId="11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11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114"/>
      <sheetData sheetId="115"/>
      <sheetData sheetId="116"/>
      <sheetData sheetId="117"/>
      <sheetData sheetId="1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3:I38"/>
  <sheetViews>
    <sheetView view="pageLayout" zoomScale="130" zoomScaleNormal="130" zoomScaleSheetLayoutView="70" zoomScalePageLayoutView="130" workbookViewId="0">
      <selection activeCell="A4" sqref="A4:I38"/>
    </sheetView>
  </sheetViews>
  <sheetFormatPr defaultColWidth="9.140625" defaultRowHeight="12.75"/>
  <cols>
    <col min="1" max="1" width="3.85546875" style="11" customWidth="1"/>
    <col min="2" max="2" width="49.42578125" customWidth="1"/>
    <col min="3" max="3" width="2" customWidth="1"/>
    <col min="4" max="4" width="1.140625" customWidth="1"/>
    <col min="5" max="5" width="16.42578125" customWidth="1"/>
    <col min="6" max="6" width="1.7109375" customWidth="1"/>
    <col min="7" max="7" width="15.28515625" customWidth="1"/>
    <col min="8" max="8" width="2.42578125" customWidth="1"/>
    <col min="9" max="9" width="14" customWidth="1"/>
  </cols>
  <sheetData>
    <row r="3" spans="1:9">
      <c r="A3" s="195" t="s">
        <v>39</v>
      </c>
      <c r="B3" s="195"/>
      <c r="C3" s="195"/>
      <c r="D3" s="195"/>
      <c r="E3" s="195"/>
      <c r="F3" s="195"/>
      <c r="G3" s="195"/>
      <c r="H3" s="195"/>
      <c r="I3" s="195"/>
    </row>
    <row r="4" spans="1:9">
      <c r="A4" s="194"/>
      <c r="B4" s="194"/>
      <c r="C4" s="194"/>
      <c r="D4" s="194"/>
      <c r="E4" s="194"/>
      <c r="F4" s="166"/>
      <c r="G4" s="146"/>
      <c r="H4" s="146"/>
      <c r="I4" s="146"/>
    </row>
    <row r="5" spans="1:9">
      <c r="A5" s="167"/>
      <c r="B5" s="168"/>
      <c r="C5" s="184"/>
      <c r="D5" s="184"/>
      <c r="E5" s="169"/>
      <c r="F5" s="184"/>
      <c r="G5" s="169"/>
      <c r="H5" s="146"/>
      <c r="I5" s="169"/>
    </row>
    <row r="6" spans="1:9">
      <c r="A6" s="167"/>
      <c r="B6" s="184"/>
      <c r="C6" s="184"/>
      <c r="D6" s="184"/>
      <c r="E6" s="169"/>
      <c r="F6" s="184"/>
      <c r="G6" s="146"/>
      <c r="H6" s="146"/>
      <c r="I6" s="146"/>
    </row>
    <row r="7" spans="1:9">
      <c r="A7" s="170"/>
      <c r="B7" s="171"/>
      <c r="C7" s="171"/>
      <c r="D7" s="171"/>
      <c r="E7" s="171"/>
      <c r="F7" s="146"/>
      <c r="G7" s="171"/>
      <c r="H7" s="146"/>
      <c r="I7" s="171"/>
    </row>
    <row r="8" spans="1:9">
      <c r="A8" s="170"/>
      <c r="B8" s="172"/>
      <c r="C8" s="172"/>
      <c r="D8" s="172"/>
      <c r="E8" s="173"/>
      <c r="F8" s="146"/>
      <c r="G8" s="173"/>
      <c r="H8" s="146"/>
      <c r="I8" s="173"/>
    </row>
    <row r="9" spans="1:9">
      <c r="A9" s="170"/>
      <c r="B9" s="174"/>
      <c r="C9" s="174"/>
      <c r="D9" s="174"/>
      <c r="E9" s="175"/>
      <c r="F9" s="146"/>
      <c r="G9" s="175"/>
      <c r="H9" s="146"/>
      <c r="I9" s="175"/>
    </row>
    <row r="10" spans="1:9">
      <c r="A10" s="170"/>
      <c r="B10" s="174"/>
      <c r="C10" s="174"/>
      <c r="D10" s="174"/>
      <c r="E10" s="176"/>
      <c r="F10" s="146"/>
      <c r="G10" s="176"/>
      <c r="H10" s="146"/>
      <c r="I10" s="175"/>
    </row>
    <row r="11" spans="1:9">
      <c r="A11" s="170"/>
      <c r="B11" s="174"/>
      <c r="C11" s="174"/>
      <c r="D11" s="174"/>
      <c r="E11" s="177"/>
      <c r="F11" s="146"/>
      <c r="G11" s="177"/>
      <c r="H11" s="146"/>
      <c r="I11" s="177"/>
    </row>
    <row r="12" spans="1:9">
      <c r="A12" s="170"/>
      <c r="B12" s="174"/>
      <c r="C12" s="174"/>
      <c r="D12" s="174"/>
      <c r="E12" s="176"/>
      <c r="F12" s="146"/>
      <c r="G12" s="176"/>
      <c r="H12" s="146"/>
      <c r="I12" s="176"/>
    </row>
    <row r="13" spans="1:9">
      <c r="A13" s="170"/>
      <c r="B13" s="174"/>
      <c r="C13" s="174"/>
      <c r="D13" s="174"/>
      <c r="E13" s="178"/>
      <c r="F13" s="146"/>
      <c r="G13" s="178"/>
      <c r="H13" s="146"/>
      <c r="I13" s="178"/>
    </row>
    <row r="14" spans="1:9">
      <c r="A14" s="170"/>
      <c r="B14" s="174"/>
      <c r="C14" s="174"/>
      <c r="D14" s="174"/>
      <c r="E14" s="179"/>
      <c r="F14" s="146"/>
      <c r="G14" s="179"/>
      <c r="H14" s="146"/>
      <c r="I14" s="180"/>
    </row>
    <row r="15" spans="1:9">
      <c r="A15" s="170"/>
      <c r="B15" s="174"/>
      <c r="C15" s="174"/>
      <c r="D15" s="174"/>
      <c r="E15" s="181"/>
      <c r="F15" s="146"/>
      <c r="G15" s="181"/>
      <c r="H15" s="146"/>
      <c r="I15" s="182"/>
    </row>
    <row r="16" spans="1:9">
      <c r="A16" s="170"/>
      <c r="B16" s="174"/>
      <c r="C16" s="174"/>
      <c r="D16" s="174"/>
      <c r="E16" s="175"/>
      <c r="F16" s="146"/>
      <c r="G16" s="175"/>
      <c r="H16" s="146"/>
      <c r="I16" s="175"/>
    </row>
    <row r="17" spans="1:9">
      <c r="A17" s="170"/>
      <c r="B17" s="174"/>
      <c r="C17" s="174"/>
      <c r="D17" s="174"/>
      <c r="E17" s="175"/>
      <c r="F17" s="146"/>
      <c r="G17" s="175"/>
      <c r="H17" s="146"/>
      <c r="I17" s="175"/>
    </row>
    <row r="18" spans="1:9">
      <c r="A18" s="170"/>
      <c r="B18" s="174"/>
      <c r="C18" s="174"/>
      <c r="D18" s="174"/>
      <c r="E18" s="179"/>
      <c r="F18" s="146"/>
      <c r="G18" s="179"/>
      <c r="H18" s="146"/>
      <c r="I18" s="175"/>
    </row>
    <row r="19" spans="1:9">
      <c r="A19" s="170"/>
      <c r="B19" s="174"/>
      <c r="C19" s="174"/>
      <c r="D19" s="174"/>
      <c r="E19" s="175"/>
      <c r="F19" s="146"/>
      <c r="G19" s="175"/>
      <c r="H19" s="146"/>
      <c r="I19" s="177"/>
    </row>
    <row r="20" spans="1:9">
      <c r="A20" s="183"/>
      <c r="B20" s="146"/>
      <c r="C20" s="146"/>
      <c r="D20" s="146"/>
      <c r="E20" s="146"/>
      <c r="F20" s="146"/>
      <c r="G20" s="146"/>
      <c r="H20" s="146"/>
      <c r="I20" s="146"/>
    </row>
    <row r="21" spans="1:9">
      <c r="A21" s="183"/>
      <c r="B21" s="174"/>
      <c r="C21" s="146"/>
      <c r="D21" s="146"/>
      <c r="E21" s="185"/>
      <c r="F21" s="146"/>
      <c r="G21" s="146"/>
      <c r="H21" s="146"/>
      <c r="I21" s="146"/>
    </row>
    <row r="22" spans="1:9">
      <c r="A22" s="183"/>
      <c r="B22" s="174"/>
      <c r="C22" s="146"/>
      <c r="D22" s="146"/>
      <c r="E22" s="185"/>
      <c r="F22" s="146"/>
      <c r="G22" s="146"/>
      <c r="H22" s="146"/>
      <c r="I22" s="146"/>
    </row>
    <row r="23" spans="1:9">
      <c r="A23" s="183"/>
      <c r="B23" s="174"/>
      <c r="C23" s="146"/>
      <c r="D23" s="146"/>
      <c r="E23" s="186"/>
      <c r="F23" s="146"/>
      <c r="G23" s="146"/>
      <c r="H23" s="146"/>
      <c r="I23" s="146"/>
    </row>
    <row r="24" spans="1:9">
      <c r="A24" s="172"/>
      <c r="B24" s="146"/>
      <c r="C24" s="146"/>
      <c r="D24" s="146"/>
      <c r="E24" s="146"/>
      <c r="F24" s="146"/>
      <c r="G24" s="146"/>
      <c r="H24" s="146"/>
      <c r="I24" s="146"/>
    </row>
    <row r="25" spans="1:9">
      <c r="A25" s="172"/>
      <c r="B25" s="146"/>
      <c r="C25" s="146"/>
      <c r="D25" s="146"/>
      <c r="E25" s="186"/>
      <c r="F25" s="146"/>
      <c r="G25" s="146"/>
      <c r="H25" s="146"/>
      <c r="I25" s="146"/>
    </row>
    <row r="26" spans="1:9">
      <c r="A26" s="172"/>
      <c r="B26" s="146"/>
      <c r="C26" s="146"/>
      <c r="D26" s="146"/>
      <c r="E26" s="187"/>
      <c r="F26" s="146"/>
      <c r="G26" s="146"/>
      <c r="H26" s="146"/>
      <c r="I26" s="146"/>
    </row>
    <row r="27" spans="1:9">
      <c r="A27" s="172"/>
      <c r="B27" s="146"/>
      <c r="C27" s="146"/>
      <c r="D27" s="146"/>
      <c r="E27" s="187"/>
      <c r="F27" s="146"/>
      <c r="G27" s="146"/>
      <c r="H27" s="146"/>
      <c r="I27" s="146"/>
    </row>
    <row r="28" spans="1:9">
      <c r="A28" s="172"/>
      <c r="B28" s="146"/>
      <c r="C28" s="146"/>
      <c r="D28" s="146"/>
      <c r="E28" s="146"/>
      <c r="F28" s="146"/>
      <c r="G28" s="146"/>
      <c r="H28" s="146"/>
      <c r="I28" s="146"/>
    </row>
    <row r="29" spans="1:9" ht="12.75" customHeight="1">
      <c r="A29" s="188"/>
      <c r="B29" s="188"/>
      <c r="C29" s="188"/>
      <c r="D29" s="188"/>
      <c r="E29" s="186"/>
      <c r="F29" s="188"/>
      <c r="G29" s="188"/>
      <c r="H29" s="146"/>
      <c r="I29" s="146"/>
    </row>
    <row r="30" spans="1:9">
      <c r="A30" s="188"/>
      <c r="B30" s="188"/>
      <c r="C30" s="188"/>
      <c r="D30" s="188"/>
      <c r="E30" s="186"/>
      <c r="F30" s="188"/>
      <c r="G30" s="188"/>
      <c r="H30" s="146"/>
      <c r="I30" s="146"/>
    </row>
    <row r="31" spans="1:9">
      <c r="A31" s="172"/>
      <c r="B31" s="146"/>
      <c r="C31" s="146"/>
      <c r="D31" s="146"/>
      <c r="E31" s="146"/>
      <c r="F31" s="146"/>
      <c r="G31" s="146"/>
      <c r="H31" s="146"/>
      <c r="I31" s="146"/>
    </row>
    <row r="32" spans="1:9">
      <c r="A32" s="172"/>
      <c r="B32" s="146"/>
      <c r="C32" s="146"/>
      <c r="D32" s="146"/>
      <c r="E32" s="146"/>
      <c r="F32" s="146"/>
      <c r="G32" s="146"/>
      <c r="H32" s="146"/>
      <c r="I32" s="146"/>
    </row>
    <row r="33" spans="1:9">
      <c r="A33" s="172"/>
      <c r="B33" s="146"/>
      <c r="C33" s="146"/>
      <c r="D33" s="146"/>
      <c r="E33" s="146"/>
      <c r="F33" s="146"/>
      <c r="G33" s="146"/>
      <c r="H33" s="146"/>
      <c r="I33" s="146"/>
    </row>
    <row r="34" spans="1:9">
      <c r="A34" s="183"/>
      <c r="B34" s="146"/>
      <c r="C34" s="146"/>
      <c r="D34" s="146"/>
      <c r="E34" s="146"/>
      <c r="F34" s="146"/>
      <c r="G34" s="146"/>
      <c r="H34" s="146"/>
      <c r="I34" s="146"/>
    </row>
    <row r="35" spans="1:9">
      <c r="A35" s="183"/>
      <c r="B35" s="189"/>
      <c r="C35" s="189"/>
      <c r="D35" s="189"/>
      <c r="E35" s="146"/>
      <c r="F35" s="146"/>
      <c r="G35" s="146"/>
      <c r="H35" s="146"/>
      <c r="I35" s="146"/>
    </row>
    <row r="36" spans="1:9">
      <c r="A36" s="183"/>
      <c r="B36" s="146"/>
      <c r="C36" s="146"/>
      <c r="D36" s="146"/>
      <c r="E36" s="146"/>
      <c r="F36" s="146"/>
      <c r="G36" s="146"/>
      <c r="H36" s="146"/>
      <c r="I36" s="146"/>
    </row>
    <row r="37" spans="1:9">
      <c r="A37" s="183"/>
      <c r="B37" s="146"/>
      <c r="C37" s="146"/>
      <c r="D37" s="146"/>
      <c r="E37" s="146"/>
      <c r="F37" s="146"/>
      <c r="G37" s="146"/>
      <c r="H37" s="146"/>
      <c r="I37" s="146"/>
    </row>
    <row r="38" spans="1:9">
      <c r="A38" s="183"/>
      <c r="B38" s="146"/>
      <c r="C38" s="146"/>
      <c r="D38" s="146"/>
      <c r="E38" s="146"/>
      <c r="F38" s="146"/>
      <c r="G38" s="146"/>
      <c r="H38" s="146"/>
      <c r="I38" s="146"/>
    </row>
  </sheetData>
  <mergeCells count="2">
    <mergeCell ref="A4:E4"/>
    <mergeCell ref="A3:I3"/>
  </mergeCells>
  <pageMargins left="0.25" right="0.25" top="0.88605769230769227" bottom="0.75" header="0.3" footer="0.3"/>
  <pageSetup scale="97" orientation="portrait" r:id="rId1"/>
  <headerFooter>
    <oddHeader>&amp;CREDACTED&amp;R&amp;8Dominion Energy Utah
Docket No 23-057-13
DEU Redacted Exhibit 1.12
Page 1 of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B2:J29"/>
  <sheetViews>
    <sheetView view="pageLayout" zoomScaleNormal="100" workbookViewId="0">
      <selection activeCell="B3" sqref="B3:J26"/>
    </sheetView>
  </sheetViews>
  <sheetFormatPr defaultRowHeight="12.75"/>
  <cols>
    <col min="1" max="1" width="6" customWidth="1"/>
    <col min="2" max="2" width="4.28515625" customWidth="1"/>
    <col min="3" max="3" width="12.140625" customWidth="1"/>
    <col min="4" max="4" width="2.5703125" customWidth="1"/>
    <col min="5" max="5" width="23.5703125" bestFit="1" customWidth="1"/>
    <col min="6" max="6" width="2.7109375" customWidth="1"/>
    <col min="7" max="7" width="14" bestFit="1" customWidth="1"/>
    <col min="8" max="8" width="2.5703125" customWidth="1"/>
    <col min="9" max="9" width="16" bestFit="1" customWidth="1"/>
    <col min="10" max="10" width="3.85546875" customWidth="1"/>
  </cols>
  <sheetData>
    <row r="2" spans="2:10" ht="15.75">
      <c r="B2" s="164"/>
      <c r="C2" s="196" t="s">
        <v>40</v>
      </c>
      <c r="D2" s="196"/>
      <c r="E2" s="196"/>
      <c r="F2" s="196"/>
      <c r="G2" s="196"/>
      <c r="H2" s="196"/>
      <c r="I2" s="196"/>
      <c r="J2" s="165"/>
    </row>
    <row r="3" spans="2:10" ht="15">
      <c r="B3" s="147"/>
      <c r="C3" s="147"/>
      <c r="D3" s="148"/>
      <c r="E3" s="148"/>
      <c r="F3" s="148"/>
      <c r="G3" s="147"/>
      <c r="H3" s="148"/>
      <c r="I3" s="147"/>
      <c r="J3" s="149"/>
    </row>
    <row r="4" spans="2:10" ht="15">
      <c r="B4" s="147"/>
      <c r="C4" s="147"/>
      <c r="D4" s="148"/>
      <c r="E4" s="148"/>
      <c r="F4" s="148"/>
      <c r="G4" s="147"/>
      <c r="H4" s="148"/>
      <c r="I4" s="147"/>
      <c r="J4" s="149"/>
    </row>
    <row r="5" spans="2:10" ht="15">
      <c r="B5" s="147"/>
      <c r="C5" s="147"/>
      <c r="D5" s="150"/>
      <c r="E5" s="150"/>
      <c r="F5" s="150"/>
      <c r="G5" s="150"/>
      <c r="H5" s="150"/>
      <c r="I5" s="150"/>
      <c r="J5" s="151"/>
    </row>
    <row r="6" spans="2:10" ht="15.75">
      <c r="B6" s="147"/>
      <c r="C6" s="147"/>
      <c r="D6" s="147"/>
      <c r="E6" s="152"/>
      <c r="F6" s="147"/>
      <c r="G6" s="147"/>
      <c r="H6" s="147"/>
      <c r="I6" s="152"/>
      <c r="J6" s="153"/>
    </row>
    <row r="7" spans="2:10" ht="15">
      <c r="B7" s="147"/>
      <c r="C7" s="147"/>
      <c r="D7" s="150"/>
      <c r="E7" s="150"/>
      <c r="F7" s="150"/>
      <c r="G7" s="146"/>
      <c r="H7" s="150"/>
      <c r="I7" s="150"/>
      <c r="J7" s="151"/>
    </row>
    <row r="8" spans="2:10" ht="15">
      <c r="B8" s="147"/>
      <c r="C8" s="147"/>
      <c r="D8" s="150"/>
      <c r="E8" s="150"/>
      <c r="F8" s="150"/>
      <c r="G8" s="150"/>
      <c r="H8" s="150"/>
      <c r="I8" s="150"/>
      <c r="J8" s="151"/>
    </row>
    <row r="9" spans="2:10" ht="15">
      <c r="B9" s="147"/>
      <c r="C9" s="147"/>
      <c r="D9" s="147"/>
      <c r="E9" s="150"/>
      <c r="F9" s="147"/>
      <c r="G9" s="154"/>
      <c r="H9" s="147"/>
      <c r="I9" s="154"/>
      <c r="J9" s="153"/>
    </row>
    <row r="10" spans="2:10" ht="15">
      <c r="B10" s="150"/>
      <c r="C10" s="147"/>
      <c r="D10" s="155"/>
      <c r="E10" s="156"/>
      <c r="F10" s="155"/>
      <c r="G10" s="157"/>
      <c r="H10" s="155"/>
      <c r="I10" s="155"/>
      <c r="J10" s="158"/>
    </row>
    <row r="11" spans="2:10" ht="15">
      <c r="B11" s="150"/>
      <c r="C11" s="147"/>
      <c r="D11" s="159"/>
      <c r="E11" s="159"/>
      <c r="F11" s="159"/>
      <c r="G11" s="157"/>
      <c r="H11" s="159"/>
      <c r="I11" s="155"/>
      <c r="J11" s="160"/>
    </row>
    <row r="12" spans="2:10" ht="15">
      <c r="B12" s="150"/>
      <c r="C12" s="147"/>
      <c r="D12" s="159"/>
      <c r="E12" s="159"/>
      <c r="F12" s="159"/>
      <c r="G12" s="157"/>
      <c r="H12" s="159"/>
      <c r="I12" s="155"/>
      <c r="J12" s="160"/>
    </row>
    <row r="13" spans="2:10" ht="15">
      <c r="B13" s="150"/>
      <c r="C13" s="147"/>
      <c r="D13" s="159"/>
      <c r="E13" s="159"/>
      <c r="F13" s="159"/>
      <c r="G13" s="157"/>
      <c r="H13" s="159"/>
      <c r="I13" s="155"/>
      <c r="J13" s="160"/>
    </row>
    <row r="14" spans="2:10" ht="15">
      <c r="B14" s="150"/>
      <c r="C14" s="147"/>
      <c r="D14" s="159"/>
      <c r="E14" s="159"/>
      <c r="F14" s="159"/>
      <c r="G14" s="157"/>
      <c r="H14" s="159"/>
      <c r="I14" s="155"/>
      <c r="J14" s="160"/>
    </row>
    <row r="15" spans="2:10" ht="15">
      <c r="B15" s="150"/>
      <c r="C15" s="147"/>
      <c r="D15" s="159"/>
      <c r="E15" s="159"/>
      <c r="F15" s="159"/>
      <c r="G15" s="157"/>
      <c r="H15" s="159"/>
      <c r="I15" s="155"/>
      <c r="J15" s="160"/>
    </row>
    <row r="16" spans="2:10" ht="15">
      <c r="B16" s="150"/>
      <c r="C16" s="147"/>
      <c r="D16" s="159"/>
      <c r="E16" s="159"/>
      <c r="F16" s="159"/>
      <c r="G16" s="157"/>
      <c r="H16" s="159"/>
      <c r="I16" s="155"/>
      <c r="J16" s="160"/>
    </row>
    <row r="17" spans="2:10" ht="15">
      <c r="B17" s="150"/>
      <c r="C17" s="147"/>
      <c r="D17" s="159"/>
      <c r="E17" s="159"/>
      <c r="F17" s="159"/>
      <c r="G17" s="159"/>
      <c r="H17" s="159"/>
      <c r="I17" s="155"/>
      <c r="J17" s="160"/>
    </row>
    <row r="18" spans="2:10" ht="15">
      <c r="B18" s="150"/>
      <c r="C18" s="147"/>
      <c r="D18" s="159"/>
      <c r="E18" s="159"/>
      <c r="F18" s="159"/>
      <c r="G18" s="157"/>
      <c r="H18" s="159"/>
      <c r="I18" s="155"/>
      <c r="J18" s="160"/>
    </row>
    <row r="19" spans="2:10" ht="15">
      <c r="B19" s="150"/>
      <c r="C19" s="147"/>
      <c r="D19" s="161"/>
      <c r="E19" s="156"/>
      <c r="F19" s="161"/>
      <c r="G19" s="156"/>
      <c r="H19" s="161"/>
      <c r="I19" s="161"/>
      <c r="J19" s="162"/>
    </row>
    <row r="20" spans="2:10" ht="15">
      <c r="B20" s="150"/>
      <c r="C20" s="147"/>
      <c r="D20" s="161"/>
      <c r="E20" s="161"/>
      <c r="F20" s="161"/>
      <c r="G20" s="163"/>
      <c r="H20" s="161"/>
      <c r="I20" s="161"/>
      <c r="J20" s="161"/>
    </row>
    <row r="21" spans="2:10" ht="15">
      <c r="B21" s="150"/>
      <c r="C21" s="147"/>
      <c r="D21" s="161"/>
      <c r="E21" s="161"/>
      <c r="F21" s="161"/>
      <c r="G21" s="161"/>
      <c r="H21" s="161"/>
      <c r="I21" s="161"/>
      <c r="J21" s="162"/>
    </row>
    <row r="22" spans="2:10" ht="15">
      <c r="B22" s="147"/>
      <c r="C22" s="147"/>
      <c r="D22" s="147"/>
      <c r="E22" s="147"/>
      <c r="F22" s="147"/>
      <c r="G22" s="147"/>
      <c r="H22" s="147"/>
      <c r="I22" s="147"/>
      <c r="J22" s="153"/>
    </row>
    <row r="23" spans="2:10" ht="15">
      <c r="B23" s="147"/>
      <c r="C23" s="147"/>
      <c r="D23" s="147"/>
      <c r="E23" s="147"/>
      <c r="F23" s="147"/>
      <c r="G23" s="147"/>
      <c r="H23" s="147"/>
      <c r="I23" s="147"/>
      <c r="J23" s="153"/>
    </row>
    <row r="24" spans="2:10" ht="15">
      <c r="B24" s="147"/>
      <c r="C24" s="147"/>
      <c r="D24" s="147"/>
      <c r="E24" s="147"/>
      <c r="F24" s="147"/>
      <c r="G24" s="147"/>
      <c r="H24" s="147"/>
      <c r="I24" s="147"/>
      <c r="J24" s="153"/>
    </row>
    <row r="25" spans="2:10" ht="15.75">
      <c r="B25" s="152"/>
      <c r="C25" s="152"/>
      <c r="D25" s="152"/>
      <c r="E25" s="152"/>
      <c r="F25" s="152"/>
      <c r="G25" s="152"/>
      <c r="H25" s="152"/>
      <c r="I25" s="152"/>
      <c r="J25" s="146"/>
    </row>
    <row r="26" spans="2:10" ht="15.75">
      <c r="B26" s="152"/>
      <c r="C26" s="152"/>
      <c r="D26" s="152"/>
      <c r="E26" s="152"/>
      <c r="F26" s="152"/>
      <c r="G26" s="152"/>
      <c r="H26" s="152"/>
      <c r="I26" s="152"/>
      <c r="J26" s="146"/>
    </row>
    <row r="27" spans="2:10" ht="15.75">
      <c r="B27" s="53"/>
      <c r="C27" s="53"/>
      <c r="D27" s="53"/>
      <c r="E27" s="53"/>
      <c r="F27" s="53"/>
      <c r="G27" s="53"/>
      <c r="H27" s="53"/>
      <c r="I27" s="53"/>
    </row>
    <row r="28" spans="2:10" ht="15.75">
      <c r="B28" s="53"/>
      <c r="C28" s="53"/>
      <c r="D28" s="53"/>
      <c r="E28" s="53"/>
      <c r="F28" s="53"/>
      <c r="G28" s="53"/>
      <c r="H28" s="53"/>
      <c r="I28" s="53"/>
    </row>
    <row r="29" spans="2:10" ht="15.75">
      <c r="B29" s="53"/>
      <c r="C29" s="53"/>
      <c r="D29" s="53"/>
      <c r="E29" s="53"/>
      <c r="F29" s="53"/>
      <c r="G29" s="53"/>
      <c r="H29" s="53"/>
      <c r="I29" s="53"/>
    </row>
  </sheetData>
  <mergeCells count="1">
    <mergeCell ref="C2:I2"/>
  </mergeCells>
  <pageMargins left="0.7" right="0.7" top="0.86458333333333304" bottom="0.75" header="0.3" footer="0.3"/>
  <pageSetup fitToHeight="0" orientation="portrait" r:id="rId1"/>
  <headerFooter>
    <oddHeader>&amp;C
REDACTED&amp;R&amp;8Dominion Energy Utah
Docket No 23-057-13
DEU Redacted Exhibit 1.12
Page 2 of 4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A95"/>
  <sheetViews>
    <sheetView view="pageBreakPreview" zoomScale="60" zoomScaleNormal="85" zoomScalePageLayoutView="85" workbookViewId="0">
      <selection activeCell="V85" sqref="V85"/>
    </sheetView>
  </sheetViews>
  <sheetFormatPr defaultColWidth="9.140625" defaultRowHeight="12.75"/>
  <cols>
    <col min="1" max="1" width="4.42578125" customWidth="1"/>
    <col min="4" max="4" width="7.42578125" bestFit="1" customWidth="1"/>
    <col min="5" max="5" width="9.140625" bestFit="1" customWidth="1"/>
    <col min="6" max="6" width="2" customWidth="1"/>
    <col min="7" max="7" width="13.28515625" customWidth="1"/>
    <col min="8" max="8" width="15.42578125" bestFit="1" customWidth="1"/>
    <col min="9" max="9" width="13.28515625" customWidth="1"/>
    <col min="10" max="10" width="2" customWidth="1"/>
    <col min="11" max="11" width="15.28515625" customWidth="1"/>
    <col min="12" max="12" width="12" bestFit="1" customWidth="1"/>
    <col min="13" max="15" width="13.7109375" customWidth="1"/>
    <col min="16" max="16" width="5.140625" customWidth="1"/>
    <col min="17" max="17" width="5.140625" style="49" customWidth="1"/>
    <col min="18" max="18" width="16.7109375" bestFit="1" customWidth="1"/>
    <col min="19" max="19" width="5" customWidth="1"/>
    <col min="20" max="20" width="9.42578125" customWidth="1"/>
    <col min="21" max="21" width="10.42578125" style="49" bestFit="1" customWidth="1"/>
    <col min="22" max="22" width="15.42578125" bestFit="1" customWidth="1"/>
    <col min="23" max="23" width="4.140625" style="49" customWidth="1"/>
    <col min="24" max="24" width="10.42578125" bestFit="1" customWidth="1"/>
  </cols>
  <sheetData>
    <row r="1" spans="1:27" ht="15.75">
      <c r="A1" s="197" t="s">
        <v>202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27">
      <c r="A2" s="80"/>
      <c r="B2" s="81"/>
      <c r="C2" s="81"/>
      <c r="D2" s="81"/>
      <c r="E2" s="82"/>
      <c r="F2" s="82"/>
      <c r="G2" s="81"/>
      <c r="H2" s="81"/>
      <c r="I2" s="81"/>
      <c r="J2" s="81"/>
      <c r="K2" s="81"/>
      <c r="L2" s="81"/>
      <c r="M2" s="81"/>
      <c r="N2" s="81"/>
      <c r="O2" s="81"/>
    </row>
    <row r="3" spans="1:27">
      <c r="A3" s="80"/>
      <c r="B3" s="80"/>
      <c r="C3" s="80" t="s">
        <v>41</v>
      </c>
      <c r="D3" s="80" t="s">
        <v>42</v>
      </c>
      <c r="E3" s="83" t="s">
        <v>43</v>
      </c>
      <c r="F3" s="83"/>
      <c r="G3" s="80" t="s">
        <v>46</v>
      </c>
      <c r="H3" s="80" t="s">
        <v>47</v>
      </c>
      <c r="I3" s="80" t="s">
        <v>48</v>
      </c>
      <c r="J3" s="80"/>
      <c r="K3" s="80" t="s">
        <v>49</v>
      </c>
      <c r="L3" s="80" t="s">
        <v>50</v>
      </c>
      <c r="M3" s="80" t="s">
        <v>51</v>
      </c>
      <c r="N3" s="80" t="s">
        <v>52</v>
      </c>
      <c r="O3" s="80" t="s">
        <v>53</v>
      </c>
    </row>
    <row r="4" spans="1:27">
      <c r="A4" s="80"/>
      <c r="B4" s="84" t="s">
        <v>54</v>
      </c>
      <c r="C4" s="81"/>
      <c r="D4" s="81"/>
      <c r="E4" s="82"/>
      <c r="F4" s="82"/>
      <c r="G4" s="198" t="s">
        <v>119</v>
      </c>
      <c r="H4" s="198"/>
      <c r="I4" s="198"/>
      <c r="J4" s="81"/>
      <c r="K4" s="80" t="s">
        <v>203</v>
      </c>
      <c r="L4" s="85"/>
      <c r="M4" s="80" t="s">
        <v>203</v>
      </c>
      <c r="N4" s="80" t="s">
        <v>55</v>
      </c>
      <c r="O4" s="80" t="s">
        <v>56</v>
      </c>
    </row>
    <row r="5" spans="1:27">
      <c r="A5" s="80"/>
      <c r="B5" s="84"/>
      <c r="C5" s="81"/>
      <c r="D5" s="81"/>
      <c r="E5" s="82"/>
      <c r="F5" s="82"/>
      <c r="G5" s="83"/>
      <c r="H5" s="83"/>
      <c r="I5" s="83"/>
      <c r="J5" s="81"/>
      <c r="K5" s="80"/>
      <c r="L5" s="85"/>
      <c r="M5" s="80"/>
      <c r="N5" s="80"/>
      <c r="O5" s="80"/>
      <c r="P5" s="146"/>
      <c r="Q5" s="190"/>
      <c r="R5" s="146"/>
      <c r="S5" s="146"/>
      <c r="T5" s="146"/>
      <c r="U5" s="190"/>
      <c r="V5" s="146"/>
      <c r="W5" s="190"/>
      <c r="X5" s="146"/>
      <c r="Y5" s="146"/>
      <c r="Z5" s="146"/>
      <c r="AA5" s="146"/>
    </row>
    <row r="6" spans="1:27" ht="13.5" thickBot="1">
      <c r="A6" s="80"/>
      <c r="B6" s="86"/>
      <c r="C6" s="86"/>
      <c r="D6" s="86"/>
      <c r="E6" s="87"/>
      <c r="F6" s="83"/>
      <c r="G6" s="88"/>
      <c r="H6" s="88"/>
      <c r="I6" s="89"/>
      <c r="J6" s="81"/>
      <c r="K6" s="88"/>
      <c r="L6" s="88"/>
      <c r="M6" s="88"/>
      <c r="N6" s="88"/>
      <c r="O6" s="88"/>
      <c r="P6" s="146"/>
      <c r="Q6" s="190"/>
      <c r="R6" s="146"/>
      <c r="S6" s="146"/>
      <c r="T6" s="146"/>
      <c r="U6" s="190"/>
      <c r="V6" s="146"/>
      <c r="W6" s="190"/>
      <c r="X6" s="146"/>
      <c r="Y6" s="146"/>
      <c r="Z6" s="146"/>
      <c r="AA6" s="146"/>
    </row>
    <row r="7" spans="1:27">
      <c r="A7" s="80"/>
      <c r="B7" s="90"/>
      <c r="C7" s="90"/>
      <c r="D7" s="90"/>
      <c r="E7" s="91"/>
      <c r="F7" s="91"/>
      <c r="G7" s="92"/>
      <c r="H7" s="93"/>
      <c r="I7" s="92"/>
      <c r="J7" s="94"/>
      <c r="K7" s="92"/>
      <c r="L7" s="95"/>
      <c r="M7" s="93"/>
      <c r="N7" s="93"/>
      <c r="O7" s="93"/>
      <c r="P7" s="146"/>
      <c r="Q7" s="191"/>
      <c r="R7" s="192"/>
      <c r="S7" s="93"/>
      <c r="T7" s="93"/>
      <c r="U7" s="191"/>
      <c r="V7" s="93"/>
      <c r="W7" s="191"/>
      <c r="X7" s="193"/>
      <c r="Y7" s="146"/>
      <c r="Z7" s="146"/>
      <c r="AA7" s="146"/>
    </row>
    <row r="8" spans="1:27">
      <c r="A8" s="80"/>
      <c r="B8" s="90"/>
      <c r="C8" s="90"/>
      <c r="D8" s="90"/>
      <c r="E8" s="91"/>
      <c r="F8" s="91"/>
      <c r="G8" s="92"/>
      <c r="H8" s="93"/>
      <c r="I8" s="92"/>
      <c r="J8" s="96"/>
      <c r="K8" s="92"/>
      <c r="L8" s="95"/>
      <c r="M8" s="93"/>
      <c r="N8" s="93"/>
      <c r="O8" s="93"/>
      <c r="P8" s="146"/>
      <c r="Q8" s="191"/>
      <c r="R8" s="192"/>
      <c r="S8" s="93"/>
      <c r="T8" s="93"/>
      <c r="U8" s="191"/>
      <c r="V8" s="93"/>
      <c r="W8" s="191"/>
      <c r="X8" s="193"/>
      <c r="Y8" s="146"/>
      <c r="Z8" s="146"/>
      <c r="AA8" s="146"/>
    </row>
    <row r="9" spans="1:27">
      <c r="A9" s="80"/>
      <c r="B9" s="97"/>
      <c r="C9" s="90"/>
      <c r="D9" s="90"/>
      <c r="E9" s="98"/>
      <c r="F9" s="98"/>
      <c r="G9" s="92"/>
      <c r="H9" s="93"/>
      <c r="I9" s="92"/>
      <c r="J9" s="96"/>
      <c r="K9" s="92"/>
      <c r="L9" s="93"/>
      <c r="M9" s="92"/>
      <c r="N9" s="92"/>
      <c r="O9" s="92"/>
      <c r="P9" s="146"/>
      <c r="Q9" s="191"/>
      <c r="R9" s="93"/>
      <c r="S9" s="93"/>
      <c r="T9" s="93"/>
      <c r="U9" s="191"/>
      <c r="V9" s="93"/>
      <c r="W9" s="191"/>
      <c r="X9" s="146"/>
      <c r="Y9" s="146"/>
      <c r="Z9" s="146"/>
      <c r="AA9" s="146"/>
    </row>
    <row r="10" spans="1:27">
      <c r="A10" s="80"/>
      <c r="B10" s="97"/>
      <c r="C10" s="90"/>
      <c r="D10" s="90"/>
      <c r="E10" s="98"/>
      <c r="F10" s="98"/>
      <c r="G10" s="92"/>
      <c r="H10" s="93"/>
      <c r="I10" s="92"/>
      <c r="J10" s="96"/>
      <c r="K10" s="92"/>
      <c r="L10" s="95"/>
      <c r="M10" s="93"/>
      <c r="N10" s="93"/>
      <c r="O10" s="93"/>
      <c r="P10" s="146"/>
      <c r="Q10" s="191"/>
      <c r="R10" s="192"/>
      <c r="S10" s="93"/>
      <c r="T10" s="93"/>
      <c r="U10" s="191"/>
      <c r="V10" s="192"/>
      <c r="W10" s="191"/>
      <c r="X10" s="193"/>
      <c r="Y10" s="146"/>
      <c r="Z10" s="146"/>
      <c r="AA10" s="146"/>
    </row>
    <row r="11" spans="1:27">
      <c r="A11" s="80"/>
      <c r="B11" s="97"/>
      <c r="C11" s="90"/>
      <c r="D11" s="90"/>
      <c r="E11" s="98"/>
      <c r="F11" s="98"/>
      <c r="G11" s="92"/>
      <c r="H11" s="93"/>
      <c r="I11" s="92"/>
      <c r="J11" s="96"/>
      <c r="K11" s="92"/>
      <c r="L11" s="95"/>
      <c r="M11" s="93"/>
      <c r="N11" s="93"/>
      <c r="O11" s="93"/>
      <c r="P11" s="146"/>
      <c r="Q11" s="191"/>
      <c r="R11" s="192"/>
      <c r="S11" s="93"/>
      <c r="T11" s="93"/>
      <c r="U11" s="191"/>
      <c r="V11" s="192"/>
      <c r="W11" s="191"/>
      <c r="X11" s="193"/>
      <c r="Y11" s="146"/>
      <c r="Z11" s="146"/>
      <c r="AA11" s="146"/>
    </row>
    <row r="12" spans="1:27" ht="13.5" thickBot="1">
      <c r="A12" s="80"/>
      <c r="B12" s="99"/>
      <c r="C12" s="81"/>
      <c r="D12" s="90"/>
      <c r="E12" s="98"/>
      <c r="F12" s="98"/>
      <c r="G12" s="100"/>
      <c r="H12" s="101"/>
      <c r="I12" s="100"/>
      <c r="J12" s="102"/>
      <c r="K12" s="100"/>
      <c r="L12" s="103"/>
      <c r="M12" s="100"/>
      <c r="N12" s="100"/>
      <c r="O12" s="100"/>
      <c r="P12" s="146"/>
      <c r="Q12" s="191"/>
      <c r="R12" s="93"/>
      <c r="S12" s="93"/>
      <c r="T12" s="93"/>
      <c r="U12" s="191"/>
      <c r="V12" s="93"/>
      <c r="W12" s="191"/>
      <c r="X12" s="146"/>
      <c r="Y12" s="146"/>
      <c r="Z12" s="146"/>
      <c r="AA12" s="146"/>
    </row>
    <row r="13" spans="1:27" ht="14.25" thickTop="1" thickBot="1">
      <c r="A13" s="80"/>
      <c r="B13" s="104"/>
      <c r="C13" s="104"/>
      <c r="D13" s="104"/>
      <c r="E13" s="105"/>
      <c r="F13" s="82"/>
      <c r="G13" s="106"/>
      <c r="H13" s="104"/>
      <c r="I13" s="106"/>
      <c r="J13" s="106"/>
      <c r="K13" s="106"/>
      <c r="L13" s="106"/>
      <c r="M13" s="106"/>
      <c r="N13" s="106"/>
      <c r="O13" s="106"/>
      <c r="P13" s="146"/>
      <c r="Q13" s="191"/>
      <c r="R13" s="93"/>
      <c r="S13" s="93"/>
      <c r="T13" s="93"/>
      <c r="U13" s="191"/>
      <c r="V13" s="93"/>
      <c r="W13" s="191"/>
      <c r="X13" s="146"/>
      <c r="Y13" s="146"/>
      <c r="Z13" s="146"/>
      <c r="AA13" s="146"/>
    </row>
    <row r="14" spans="1:27">
      <c r="A14" s="80"/>
      <c r="B14" s="81"/>
      <c r="C14" s="81"/>
      <c r="D14" s="81"/>
      <c r="E14" s="82"/>
      <c r="F14" s="82"/>
      <c r="G14" s="107"/>
      <c r="H14" s="81"/>
      <c r="I14" s="107"/>
      <c r="J14" s="107"/>
      <c r="K14" s="80"/>
      <c r="L14" s="85"/>
      <c r="M14" s="80"/>
      <c r="N14" s="80"/>
      <c r="O14" s="80"/>
      <c r="P14" s="146"/>
      <c r="Q14" s="191"/>
      <c r="R14" s="93"/>
      <c r="S14" s="93"/>
      <c r="T14" s="93"/>
      <c r="U14" s="191"/>
      <c r="V14" s="93"/>
      <c r="W14" s="191"/>
      <c r="X14" s="146"/>
      <c r="Y14" s="146"/>
      <c r="Z14" s="146"/>
      <c r="AA14" s="146"/>
    </row>
    <row r="15" spans="1:27">
      <c r="A15" s="80"/>
      <c r="B15" s="84"/>
      <c r="C15" s="81"/>
      <c r="D15" s="81"/>
      <c r="E15" s="82"/>
      <c r="F15" s="82"/>
      <c r="G15" s="198"/>
      <c r="H15" s="198"/>
      <c r="I15" s="198"/>
      <c r="J15" s="81"/>
      <c r="K15" s="80"/>
      <c r="L15" s="85"/>
      <c r="M15" s="80"/>
      <c r="N15" s="80"/>
      <c r="O15" s="80"/>
      <c r="P15" s="146"/>
      <c r="Q15" s="191"/>
      <c r="R15" s="93"/>
      <c r="S15" s="93"/>
      <c r="T15" s="93"/>
      <c r="U15" s="191"/>
      <c r="V15" s="93"/>
      <c r="W15" s="191"/>
      <c r="X15" s="146"/>
      <c r="Y15" s="146"/>
      <c r="Z15" s="146"/>
      <c r="AA15" s="146"/>
    </row>
    <row r="16" spans="1:27" ht="13.5" thickBot="1">
      <c r="A16" s="80"/>
      <c r="B16" s="86"/>
      <c r="C16" s="86"/>
      <c r="D16" s="86"/>
      <c r="E16" s="87"/>
      <c r="F16" s="83"/>
      <c r="G16" s="88"/>
      <c r="H16" s="88"/>
      <c r="I16" s="89"/>
      <c r="J16" s="81"/>
      <c r="K16" s="88"/>
      <c r="L16" s="88"/>
      <c r="M16" s="88"/>
      <c r="N16" s="88"/>
      <c r="O16" s="88"/>
      <c r="P16" s="146"/>
      <c r="Q16" s="191"/>
      <c r="R16" s="93"/>
      <c r="S16" s="93"/>
      <c r="T16" s="93"/>
      <c r="U16" s="191"/>
      <c r="V16" s="93"/>
      <c r="W16" s="191"/>
      <c r="X16" s="146"/>
      <c r="Y16" s="146"/>
      <c r="Z16" s="146"/>
      <c r="AA16" s="146"/>
    </row>
    <row r="17" spans="1:27">
      <c r="A17" s="80"/>
      <c r="B17" s="108"/>
      <c r="C17" s="90"/>
      <c r="D17" s="90"/>
      <c r="E17" s="98"/>
      <c r="F17" s="98"/>
      <c r="G17" s="92"/>
      <c r="H17" s="93"/>
      <c r="I17" s="92"/>
      <c r="J17" s="96"/>
      <c r="K17" s="92"/>
      <c r="L17" s="109"/>
      <c r="M17" s="93"/>
      <c r="N17" s="93"/>
      <c r="O17" s="93"/>
      <c r="P17" s="146"/>
      <c r="Q17" s="191"/>
      <c r="R17" s="192"/>
      <c r="S17" s="93"/>
      <c r="T17" s="93"/>
      <c r="U17" s="191"/>
      <c r="V17" s="93"/>
      <c r="W17" s="191"/>
      <c r="X17" s="193"/>
      <c r="Y17" s="146"/>
      <c r="Z17" s="146"/>
      <c r="AA17" s="146"/>
    </row>
    <row r="18" spans="1:27">
      <c r="A18" s="80"/>
      <c r="B18" s="108"/>
      <c r="C18" s="90"/>
      <c r="D18" s="90"/>
      <c r="E18" s="98"/>
      <c r="F18" s="98"/>
      <c r="G18" s="92"/>
      <c r="H18" s="93"/>
      <c r="I18" s="92"/>
      <c r="J18" s="96"/>
      <c r="K18" s="92"/>
      <c r="L18" s="110"/>
      <c r="M18" s="93"/>
      <c r="N18" s="93"/>
      <c r="O18" s="93"/>
      <c r="P18" s="146"/>
      <c r="Q18" s="191"/>
      <c r="R18" s="93"/>
      <c r="S18" s="93"/>
      <c r="T18" s="93"/>
      <c r="U18" s="191"/>
      <c r="V18" s="93"/>
      <c r="W18" s="191"/>
      <c r="X18" s="146"/>
      <c r="Y18" s="146"/>
      <c r="Z18" s="146"/>
      <c r="AA18" s="146"/>
    </row>
    <row r="19" spans="1:27" ht="13.5" thickBot="1">
      <c r="A19" s="80"/>
      <c r="B19" s="105"/>
      <c r="C19" s="105"/>
      <c r="D19" s="105"/>
      <c r="E19" s="105"/>
      <c r="F19" s="82"/>
      <c r="G19" s="111"/>
      <c r="H19" s="112"/>
      <c r="I19" s="112"/>
      <c r="J19" s="81"/>
      <c r="K19" s="111"/>
      <c r="L19" s="112"/>
      <c r="M19" s="112"/>
      <c r="N19" s="112"/>
      <c r="O19" s="112"/>
      <c r="P19" s="146"/>
      <c r="Q19" s="191"/>
      <c r="R19" s="93"/>
      <c r="S19" s="93"/>
      <c r="T19" s="93"/>
      <c r="U19" s="191"/>
      <c r="V19" s="93"/>
      <c r="W19" s="191"/>
      <c r="X19" s="146"/>
      <c r="Y19" s="146"/>
      <c r="Z19" s="146"/>
      <c r="AA19" s="146"/>
    </row>
    <row r="20" spans="1:27">
      <c r="A20" s="80"/>
      <c r="B20" s="82"/>
      <c r="C20" s="82"/>
      <c r="D20" s="82"/>
      <c r="E20" s="82"/>
      <c r="F20" s="82"/>
      <c r="G20" s="113"/>
      <c r="H20" s="114"/>
      <c r="I20" s="114"/>
      <c r="J20" s="81"/>
      <c r="K20" s="80"/>
      <c r="L20" s="85"/>
      <c r="M20" s="80"/>
      <c r="N20" s="80"/>
      <c r="O20" s="80"/>
      <c r="P20" s="146"/>
      <c r="Q20" s="191"/>
      <c r="R20" s="93"/>
      <c r="S20" s="93"/>
      <c r="T20" s="93"/>
      <c r="U20" s="191"/>
      <c r="V20" s="93"/>
      <c r="W20" s="191"/>
      <c r="X20" s="146"/>
      <c r="Y20" s="146"/>
      <c r="Z20" s="146"/>
      <c r="AA20" s="146"/>
    </row>
    <row r="21" spans="1:27">
      <c r="A21" s="80"/>
      <c r="B21" s="84"/>
      <c r="C21" s="82"/>
      <c r="D21" s="82"/>
      <c r="E21" s="82"/>
      <c r="F21" s="80"/>
      <c r="G21" s="198"/>
      <c r="H21" s="198"/>
      <c r="I21" s="198"/>
      <c r="J21" s="81"/>
      <c r="K21" s="80"/>
      <c r="L21" s="85"/>
      <c r="M21" s="80"/>
      <c r="N21" s="80"/>
      <c r="O21" s="80"/>
      <c r="P21" s="146"/>
      <c r="Q21" s="191"/>
      <c r="R21" s="93"/>
      <c r="S21" s="93"/>
      <c r="T21" s="93"/>
      <c r="U21" s="191"/>
      <c r="V21" s="93"/>
      <c r="W21" s="191"/>
      <c r="X21" s="146"/>
      <c r="Y21" s="146"/>
      <c r="Z21" s="146"/>
      <c r="AA21" s="146"/>
    </row>
    <row r="22" spans="1:27" ht="13.5" thickBot="1">
      <c r="A22" s="80"/>
      <c r="B22" s="86"/>
      <c r="C22" s="86"/>
      <c r="D22" s="86"/>
      <c r="E22" s="87"/>
      <c r="F22" s="83"/>
      <c r="G22" s="88"/>
      <c r="H22" s="88"/>
      <c r="I22" s="89"/>
      <c r="J22" s="81"/>
      <c r="K22" s="88"/>
      <c r="L22" s="88"/>
      <c r="M22" s="88"/>
      <c r="N22" s="88"/>
      <c r="O22" s="88"/>
      <c r="P22" s="146"/>
      <c r="Q22" s="191"/>
      <c r="R22" s="93"/>
      <c r="S22" s="93"/>
      <c r="T22" s="93"/>
      <c r="U22" s="191"/>
      <c r="V22" s="93"/>
      <c r="W22" s="191"/>
      <c r="X22" s="146"/>
      <c r="Y22" s="146"/>
      <c r="Z22" s="146"/>
      <c r="AA22" s="146"/>
    </row>
    <row r="23" spans="1:27">
      <c r="A23" s="80"/>
      <c r="B23" s="90"/>
      <c r="C23" s="90"/>
      <c r="D23" s="90"/>
      <c r="E23" s="98"/>
      <c r="F23" s="98"/>
      <c r="G23" s="92"/>
      <c r="H23" s="93"/>
      <c r="I23" s="92"/>
      <c r="J23" s="96"/>
      <c r="K23" s="92"/>
      <c r="L23" s="115"/>
      <c r="M23" s="93"/>
      <c r="N23" s="93"/>
      <c r="O23" s="93"/>
      <c r="P23" s="146"/>
      <c r="Q23" s="191"/>
      <c r="R23" s="192"/>
      <c r="S23" s="93"/>
      <c r="T23" s="93"/>
      <c r="U23" s="191"/>
      <c r="V23" s="93"/>
      <c r="W23" s="191"/>
      <c r="X23" s="193"/>
      <c r="Y23" s="146"/>
      <c r="Z23" s="146"/>
      <c r="AA23" s="146"/>
    </row>
    <row r="24" spans="1:27">
      <c r="A24" s="80"/>
      <c r="B24" s="97"/>
      <c r="C24" s="90"/>
      <c r="D24" s="90"/>
      <c r="E24" s="98"/>
      <c r="F24" s="98"/>
      <c r="G24" s="92"/>
      <c r="H24" s="93"/>
      <c r="I24" s="92"/>
      <c r="J24" s="96"/>
      <c r="K24" s="92"/>
      <c r="L24" s="115"/>
      <c r="M24" s="93"/>
      <c r="N24" s="93"/>
      <c r="O24" s="93"/>
      <c r="P24" s="146"/>
      <c r="Q24" s="191"/>
      <c r="R24" s="192"/>
      <c r="S24" s="93"/>
      <c r="T24" s="93"/>
      <c r="U24" s="191"/>
      <c r="V24" s="93"/>
      <c r="W24" s="191"/>
      <c r="X24" s="193"/>
      <c r="Y24" s="146"/>
      <c r="Z24" s="146"/>
      <c r="AA24" s="146"/>
    </row>
    <row r="25" spans="1:27">
      <c r="A25" s="80"/>
      <c r="B25" s="97"/>
      <c r="C25" s="90"/>
      <c r="D25" s="90"/>
      <c r="E25" s="98"/>
      <c r="F25" s="98"/>
      <c r="G25" s="92"/>
      <c r="H25" s="93"/>
      <c r="I25" s="92"/>
      <c r="J25" s="96"/>
      <c r="K25" s="92"/>
      <c r="L25" s="115"/>
      <c r="M25" s="93"/>
      <c r="N25" s="93"/>
      <c r="O25" s="93"/>
      <c r="P25" s="146"/>
      <c r="Q25" s="191"/>
      <c r="R25" s="192"/>
      <c r="S25" s="93"/>
      <c r="T25" s="93"/>
      <c r="U25" s="191"/>
      <c r="V25" s="93"/>
      <c r="W25" s="191"/>
      <c r="X25" s="193"/>
      <c r="Y25" s="146"/>
      <c r="Z25" s="146"/>
      <c r="AA25" s="146"/>
    </row>
    <row r="26" spans="1:27">
      <c r="A26" s="80"/>
      <c r="B26" s="97"/>
      <c r="C26" s="90"/>
      <c r="D26" s="90"/>
      <c r="E26" s="98"/>
      <c r="F26" s="98"/>
      <c r="G26" s="92"/>
      <c r="H26" s="116"/>
      <c r="I26" s="92"/>
      <c r="J26" s="96"/>
      <c r="K26" s="92"/>
      <c r="L26" s="115"/>
      <c r="M26" s="93"/>
      <c r="N26" s="93"/>
      <c r="O26" s="93"/>
      <c r="P26" s="146"/>
      <c r="Q26" s="191"/>
      <c r="R26" s="93"/>
      <c r="S26" s="93"/>
      <c r="T26" s="93"/>
      <c r="U26" s="191"/>
      <c r="V26" s="93"/>
      <c r="W26" s="191"/>
      <c r="X26" s="146"/>
      <c r="Y26" s="146"/>
      <c r="Z26" s="146"/>
      <c r="AA26" s="146"/>
    </row>
    <row r="27" spans="1:27">
      <c r="A27" s="80"/>
      <c r="B27" s="97"/>
      <c r="C27" s="90"/>
      <c r="D27" s="90"/>
      <c r="E27" s="98"/>
      <c r="F27" s="98"/>
      <c r="G27" s="92"/>
      <c r="H27" s="93"/>
      <c r="I27" s="92"/>
      <c r="J27" s="96"/>
      <c r="K27" s="92"/>
      <c r="L27" s="115"/>
      <c r="M27" s="93"/>
      <c r="N27" s="93"/>
      <c r="O27" s="93"/>
      <c r="P27" s="146"/>
      <c r="Q27" s="191"/>
      <c r="R27" s="192"/>
      <c r="S27" s="93"/>
      <c r="T27" s="93"/>
      <c r="U27" s="191"/>
      <c r="V27" s="93"/>
      <c r="W27" s="191"/>
      <c r="X27" s="193"/>
      <c r="Y27" s="146"/>
      <c r="Z27" s="146"/>
      <c r="AA27" s="146"/>
    </row>
    <row r="28" spans="1:27">
      <c r="A28" s="80"/>
      <c r="B28" s="97"/>
      <c r="C28" s="90"/>
      <c r="D28" s="90"/>
      <c r="E28" s="98"/>
      <c r="F28" s="98"/>
      <c r="G28" s="92"/>
      <c r="H28" s="93"/>
      <c r="I28" s="92"/>
      <c r="J28" s="96"/>
      <c r="K28" s="92"/>
      <c r="L28" s="115"/>
      <c r="M28" s="93"/>
      <c r="N28" s="93"/>
      <c r="O28" s="93"/>
      <c r="P28" s="146"/>
      <c r="Q28" s="191"/>
      <c r="R28" s="192"/>
      <c r="S28" s="93"/>
      <c r="T28" s="93"/>
      <c r="U28" s="191"/>
      <c r="V28" s="93"/>
      <c r="W28" s="191"/>
      <c r="X28" s="193"/>
      <c r="Y28" s="146"/>
      <c r="Z28" s="146"/>
      <c r="AA28" s="146"/>
    </row>
    <row r="29" spans="1:27">
      <c r="A29" s="80"/>
      <c r="B29" s="97"/>
      <c r="C29" s="90"/>
      <c r="D29" s="90"/>
      <c r="E29" s="98"/>
      <c r="F29" s="98"/>
      <c r="G29" s="92"/>
      <c r="H29" s="93"/>
      <c r="I29" s="92"/>
      <c r="J29" s="96"/>
      <c r="K29" s="92"/>
      <c r="L29" s="115"/>
      <c r="M29" s="93"/>
      <c r="N29" s="93"/>
      <c r="O29" s="93"/>
      <c r="P29" s="146"/>
      <c r="Q29" s="191"/>
      <c r="R29" s="192"/>
      <c r="S29" s="93"/>
      <c r="T29" s="93"/>
      <c r="U29" s="191"/>
      <c r="V29" s="93"/>
      <c r="W29" s="191"/>
      <c r="X29" s="193"/>
      <c r="Y29" s="146"/>
      <c r="Z29" s="146"/>
      <c r="AA29" s="146"/>
    </row>
    <row r="30" spans="1:27">
      <c r="A30" s="80"/>
      <c r="B30" s="99"/>
      <c r="C30" s="81"/>
      <c r="D30" s="90"/>
      <c r="E30" s="98"/>
      <c r="F30" s="98"/>
      <c r="G30" s="117"/>
      <c r="H30" s="118"/>
      <c r="I30" s="117"/>
      <c r="J30" s="96"/>
      <c r="K30" s="117"/>
      <c r="L30" s="109"/>
      <c r="M30" s="117"/>
      <c r="N30" s="117"/>
      <c r="O30" s="117"/>
      <c r="P30" s="146"/>
      <c r="Q30" s="191"/>
      <c r="R30" s="93"/>
      <c r="S30" s="93"/>
      <c r="T30" s="93"/>
      <c r="U30" s="191"/>
      <c r="V30" s="93"/>
      <c r="W30" s="191"/>
      <c r="X30" s="146"/>
      <c r="Y30" s="146"/>
      <c r="Z30" s="146"/>
      <c r="AA30" s="146"/>
    </row>
    <row r="31" spans="1:27">
      <c r="A31" s="80"/>
      <c r="B31" s="99"/>
      <c r="C31" s="81"/>
      <c r="D31" s="90"/>
      <c r="E31" s="98"/>
      <c r="F31" s="98"/>
      <c r="G31" s="92"/>
      <c r="H31" s="116"/>
      <c r="I31" s="92"/>
      <c r="J31" s="96"/>
      <c r="K31" s="92"/>
      <c r="L31" s="110"/>
      <c r="M31" s="92"/>
      <c r="N31" s="92"/>
      <c r="O31" s="92"/>
      <c r="P31" s="146"/>
      <c r="Q31" s="191"/>
      <c r="R31" s="93"/>
      <c r="S31" s="93"/>
      <c r="T31" s="93"/>
      <c r="U31" s="191"/>
      <c r="V31" s="93"/>
      <c r="W31" s="191"/>
      <c r="X31" s="146"/>
      <c r="Y31" s="146"/>
      <c r="Z31" s="146"/>
      <c r="AA31" s="146"/>
    </row>
    <row r="32" spans="1:27" ht="13.5" thickBot="1">
      <c r="A32" s="80"/>
      <c r="B32" s="104"/>
      <c r="C32" s="104"/>
      <c r="D32" s="104"/>
      <c r="E32" s="105"/>
      <c r="F32" s="82"/>
      <c r="G32" s="106"/>
      <c r="H32" s="104"/>
      <c r="I32" s="106"/>
      <c r="J32" s="107"/>
      <c r="K32" s="106"/>
      <c r="L32" s="104"/>
      <c r="M32" s="106"/>
      <c r="N32" s="106"/>
      <c r="O32" s="106"/>
      <c r="P32" s="146"/>
      <c r="Q32" s="191"/>
      <c r="R32" s="93"/>
      <c r="S32" s="93"/>
      <c r="T32" s="93"/>
      <c r="U32" s="191"/>
      <c r="V32" s="93"/>
      <c r="W32" s="191"/>
      <c r="X32" s="146"/>
      <c r="Y32" s="146"/>
      <c r="Z32" s="146"/>
      <c r="AA32" s="146"/>
    </row>
    <row r="33" spans="1:27">
      <c r="A33" s="80"/>
      <c r="B33" s="81"/>
      <c r="C33" s="81"/>
      <c r="D33" s="81"/>
      <c r="E33" s="82"/>
      <c r="F33" s="82"/>
      <c r="G33" s="107"/>
      <c r="H33" s="81"/>
      <c r="I33" s="107"/>
      <c r="J33" s="107"/>
      <c r="K33" s="80"/>
      <c r="L33" s="85"/>
      <c r="M33" s="80"/>
      <c r="N33" s="80"/>
      <c r="O33" s="80"/>
      <c r="P33" s="146"/>
      <c r="Q33" s="191"/>
      <c r="R33" s="93"/>
      <c r="S33" s="93"/>
      <c r="T33" s="93"/>
      <c r="U33" s="191"/>
      <c r="V33" s="93"/>
      <c r="W33" s="191"/>
      <c r="X33" s="146"/>
      <c r="Y33" s="146"/>
      <c r="Z33" s="146"/>
      <c r="AA33" s="146"/>
    </row>
    <row r="34" spans="1:27">
      <c r="A34" s="80"/>
      <c r="B34" s="84"/>
      <c r="C34" s="81"/>
      <c r="D34" s="81"/>
      <c r="E34" s="85"/>
      <c r="F34" s="85"/>
      <c r="G34" s="198"/>
      <c r="H34" s="198"/>
      <c r="I34" s="198"/>
      <c r="J34" s="81"/>
      <c r="K34" s="80"/>
      <c r="L34" s="85"/>
      <c r="M34" s="80"/>
      <c r="N34" s="80"/>
      <c r="O34" s="80"/>
      <c r="P34" s="146"/>
      <c r="Q34" s="191"/>
      <c r="R34" s="93"/>
      <c r="S34" s="93"/>
      <c r="T34" s="93"/>
      <c r="U34" s="191"/>
      <c r="V34" s="93"/>
      <c r="W34" s="191"/>
      <c r="X34" s="146"/>
      <c r="Y34" s="146"/>
      <c r="Z34" s="146"/>
      <c r="AA34" s="146"/>
    </row>
    <row r="35" spans="1:27" ht="13.5" thickBot="1">
      <c r="A35" s="80"/>
      <c r="B35" s="86"/>
      <c r="C35" s="86"/>
      <c r="D35" s="86"/>
      <c r="E35" s="87"/>
      <c r="F35" s="83"/>
      <c r="G35" s="88"/>
      <c r="H35" s="88"/>
      <c r="I35" s="89"/>
      <c r="J35" s="81"/>
      <c r="K35" s="88"/>
      <c r="L35" s="88"/>
      <c r="M35" s="88"/>
      <c r="N35" s="88"/>
      <c r="O35" s="88"/>
      <c r="P35" s="146"/>
      <c r="Q35" s="191"/>
      <c r="R35" s="93"/>
      <c r="S35" s="93"/>
      <c r="T35" s="93"/>
      <c r="U35" s="191"/>
      <c r="V35" s="93"/>
      <c r="W35" s="191"/>
      <c r="X35" s="146"/>
      <c r="Y35" s="146"/>
      <c r="Z35" s="146"/>
      <c r="AA35" s="146"/>
    </row>
    <row r="36" spans="1:27">
      <c r="A36" s="80"/>
      <c r="B36" s="90"/>
      <c r="C36" s="90"/>
      <c r="D36" s="90"/>
      <c r="E36" s="119"/>
      <c r="F36" s="119"/>
      <c r="G36" s="92"/>
      <c r="H36" s="93"/>
      <c r="I36" s="92"/>
      <c r="J36" s="96"/>
      <c r="K36" s="92"/>
      <c r="L36" s="95"/>
      <c r="M36" s="93"/>
      <c r="N36" s="93"/>
      <c r="O36" s="93"/>
      <c r="P36" s="146"/>
      <c r="Q36" s="191"/>
      <c r="R36" s="192"/>
      <c r="S36" s="93"/>
      <c r="T36" s="93"/>
      <c r="U36" s="191"/>
      <c r="V36" s="93"/>
      <c r="W36" s="191"/>
      <c r="X36" s="193"/>
      <c r="Y36" s="146"/>
      <c r="Z36" s="146"/>
      <c r="AA36" s="146"/>
    </row>
    <row r="37" spans="1:27">
      <c r="A37" s="80"/>
      <c r="B37" s="97"/>
      <c r="C37" s="90"/>
      <c r="D37" s="90"/>
      <c r="E37" s="119"/>
      <c r="F37" s="119"/>
      <c r="G37" s="92"/>
      <c r="H37" s="93"/>
      <c r="I37" s="92"/>
      <c r="J37" s="96"/>
      <c r="K37" s="92"/>
      <c r="L37" s="95"/>
      <c r="M37" s="93"/>
      <c r="N37" s="93"/>
      <c r="O37" s="93"/>
      <c r="P37" s="146"/>
      <c r="Q37" s="191"/>
      <c r="R37" s="192"/>
      <c r="S37" s="93"/>
      <c r="T37" s="93"/>
      <c r="U37" s="191"/>
      <c r="V37" s="93"/>
      <c r="W37" s="191"/>
      <c r="X37" s="193"/>
      <c r="Y37" s="146"/>
      <c r="Z37" s="146"/>
      <c r="AA37" s="146"/>
    </row>
    <row r="38" spans="1:27">
      <c r="A38" s="80"/>
      <c r="B38" s="97"/>
      <c r="C38" s="90"/>
      <c r="D38" s="90"/>
      <c r="E38" s="119"/>
      <c r="F38" s="119"/>
      <c r="G38" s="92"/>
      <c r="H38" s="93"/>
      <c r="I38" s="92"/>
      <c r="J38" s="96"/>
      <c r="K38" s="92"/>
      <c r="L38" s="95"/>
      <c r="M38" s="93"/>
      <c r="N38" s="93"/>
      <c r="O38" s="93"/>
      <c r="P38" s="146"/>
      <c r="Q38" s="191"/>
      <c r="R38" s="192"/>
      <c r="S38" s="93"/>
      <c r="T38" s="93"/>
      <c r="U38" s="191"/>
      <c r="V38" s="93"/>
      <c r="W38" s="191"/>
      <c r="X38" s="193"/>
      <c r="Y38" s="146"/>
      <c r="Z38" s="146"/>
      <c r="AA38" s="146"/>
    </row>
    <row r="39" spans="1:27">
      <c r="A39" s="80"/>
      <c r="B39" s="99"/>
      <c r="C39" s="81"/>
      <c r="D39" s="90"/>
      <c r="E39" s="98"/>
      <c r="F39" s="98"/>
      <c r="G39" s="117"/>
      <c r="H39" s="118"/>
      <c r="I39" s="117"/>
      <c r="J39" s="96"/>
      <c r="K39" s="117"/>
      <c r="L39" s="109"/>
      <c r="M39" s="117"/>
      <c r="N39" s="117"/>
      <c r="O39" s="117"/>
      <c r="P39" s="146"/>
      <c r="Q39" s="191"/>
      <c r="R39" s="93"/>
      <c r="S39" s="93"/>
      <c r="T39" s="93"/>
      <c r="U39" s="191"/>
      <c r="V39" s="93"/>
      <c r="W39" s="191"/>
      <c r="X39" s="146"/>
      <c r="Y39" s="146"/>
      <c r="Z39" s="146"/>
      <c r="AA39" s="146"/>
    </row>
    <row r="40" spans="1:27">
      <c r="A40" s="80"/>
      <c r="B40" s="99"/>
      <c r="C40" s="81"/>
      <c r="D40" s="90"/>
      <c r="E40" s="98"/>
      <c r="F40" s="98"/>
      <c r="G40" s="92"/>
      <c r="H40" s="116"/>
      <c r="I40" s="92"/>
      <c r="J40" s="96"/>
      <c r="K40" s="92"/>
      <c r="L40" s="110"/>
      <c r="M40" s="92"/>
      <c r="N40" s="92"/>
      <c r="O40" s="92"/>
      <c r="P40" s="146"/>
      <c r="Q40" s="191"/>
      <c r="R40" s="93"/>
      <c r="S40" s="93"/>
      <c r="T40" s="93"/>
      <c r="U40" s="191"/>
      <c r="V40" s="93"/>
      <c r="W40" s="191"/>
      <c r="X40" s="146"/>
      <c r="Y40" s="146"/>
      <c r="Z40" s="146"/>
      <c r="AA40" s="146"/>
    </row>
    <row r="41" spans="1:27" ht="13.5" thickBot="1">
      <c r="A41" s="80"/>
      <c r="B41" s="120"/>
      <c r="C41" s="121"/>
      <c r="D41" s="121"/>
      <c r="E41" s="122"/>
      <c r="F41" s="123"/>
      <c r="G41" s="106"/>
      <c r="H41" s="124"/>
      <c r="I41" s="106"/>
      <c r="J41" s="96"/>
      <c r="K41" s="106"/>
      <c r="L41" s="124"/>
      <c r="M41" s="106"/>
      <c r="N41" s="106"/>
      <c r="O41" s="106"/>
      <c r="P41" s="146"/>
      <c r="Q41" s="191"/>
      <c r="R41" s="93"/>
      <c r="S41" s="93"/>
      <c r="T41" s="93"/>
      <c r="U41" s="191"/>
      <c r="V41" s="93"/>
      <c r="W41" s="191"/>
      <c r="X41" s="146"/>
      <c r="Y41" s="146"/>
      <c r="Z41" s="146"/>
      <c r="AA41" s="146"/>
    </row>
    <row r="42" spans="1:27">
      <c r="A42" s="80"/>
      <c r="B42" s="125"/>
      <c r="C42" s="126"/>
      <c r="D42" s="126"/>
      <c r="E42" s="123"/>
      <c r="F42" s="123"/>
      <c r="G42" s="107"/>
      <c r="H42" s="127"/>
      <c r="I42" s="107"/>
      <c r="J42" s="96"/>
      <c r="K42" s="80"/>
      <c r="L42" s="85"/>
      <c r="M42" s="80"/>
      <c r="N42" s="80"/>
      <c r="O42" s="80"/>
      <c r="P42" s="146"/>
      <c r="Q42" s="191"/>
      <c r="R42" s="93"/>
      <c r="S42" s="93"/>
      <c r="T42" s="93"/>
      <c r="U42" s="191"/>
      <c r="V42" s="93"/>
      <c r="W42" s="191"/>
      <c r="X42" s="146"/>
      <c r="Y42" s="146"/>
      <c r="Z42" s="146"/>
      <c r="AA42" s="146"/>
    </row>
    <row r="43" spans="1:27">
      <c r="A43" s="80"/>
      <c r="B43" s="84"/>
      <c r="C43" s="81"/>
      <c r="D43" s="81"/>
      <c r="E43" s="85"/>
      <c r="F43" s="85"/>
      <c r="G43" s="198"/>
      <c r="H43" s="198"/>
      <c r="I43" s="198"/>
      <c r="J43" s="81"/>
      <c r="K43" s="80"/>
      <c r="L43" s="85"/>
      <c r="M43" s="80"/>
      <c r="N43" s="80"/>
      <c r="O43" s="80"/>
      <c r="P43" s="146"/>
      <c r="Q43" s="191"/>
      <c r="R43" s="93"/>
      <c r="S43" s="93"/>
      <c r="T43" s="93"/>
      <c r="U43" s="191"/>
      <c r="V43" s="93"/>
      <c r="W43" s="191"/>
      <c r="X43" s="146"/>
      <c r="Y43" s="146"/>
      <c r="Z43" s="146"/>
      <c r="AA43" s="146"/>
    </row>
    <row r="44" spans="1:27" ht="13.5" thickBot="1">
      <c r="A44" s="80"/>
      <c r="B44" s="86"/>
      <c r="C44" s="86"/>
      <c r="D44" s="86"/>
      <c r="E44" s="87"/>
      <c r="F44" s="83"/>
      <c r="G44" s="88"/>
      <c r="H44" s="88"/>
      <c r="I44" s="89"/>
      <c r="J44" s="81"/>
      <c r="K44" s="88"/>
      <c r="L44" s="88"/>
      <c r="M44" s="88"/>
      <c r="N44" s="88"/>
      <c r="O44" s="88"/>
      <c r="P44" s="146"/>
      <c r="Q44" s="191"/>
      <c r="R44" s="93"/>
      <c r="S44" s="93"/>
      <c r="T44" s="93"/>
      <c r="U44" s="191"/>
      <c r="V44" s="93"/>
      <c r="W44" s="191"/>
      <c r="X44" s="146"/>
      <c r="Y44" s="146"/>
      <c r="Z44" s="146"/>
      <c r="AA44" s="146"/>
    </row>
    <row r="45" spans="1:27">
      <c r="A45" s="80"/>
      <c r="B45" s="90"/>
      <c r="C45" s="90"/>
      <c r="D45" s="90"/>
      <c r="E45" s="98"/>
      <c r="F45" s="98"/>
      <c r="G45" s="92"/>
      <c r="H45" s="93"/>
      <c r="I45" s="92"/>
      <c r="J45" s="96"/>
      <c r="K45" s="92"/>
      <c r="L45" s="95"/>
      <c r="M45" s="93"/>
      <c r="N45" s="93"/>
      <c r="O45" s="93"/>
      <c r="P45" s="146"/>
      <c r="Q45" s="191"/>
      <c r="R45" s="192"/>
      <c r="S45" s="93"/>
      <c r="T45" s="93"/>
      <c r="U45" s="191"/>
      <c r="V45" s="93"/>
      <c r="W45" s="191"/>
      <c r="X45" s="193"/>
      <c r="Y45" s="146"/>
      <c r="Z45" s="146"/>
      <c r="AA45" s="146"/>
    </row>
    <row r="46" spans="1:27">
      <c r="A46" s="80"/>
      <c r="B46" s="97"/>
      <c r="C46" s="90"/>
      <c r="D46" s="90"/>
      <c r="E46" s="98"/>
      <c r="F46" s="98"/>
      <c r="G46" s="92"/>
      <c r="H46" s="93"/>
      <c r="I46" s="92"/>
      <c r="J46" s="96"/>
      <c r="K46" s="92"/>
      <c r="L46" s="95"/>
      <c r="M46" s="93"/>
      <c r="N46" s="93"/>
      <c r="O46" s="93"/>
      <c r="P46" s="146"/>
      <c r="Q46" s="191"/>
      <c r="R46" s="192"/>
      <c r="S46" s="93"/>
      <c r="T46" s="93"/>
      <c r="U46" s="191"/>
      <c r="V46" s="93"/>
      <c r="W46" s="191"/>
      <c r="X46" s="193"/>
      <c r="Y46" s="146"/>
      <c r="Z46" s="146"/>
      <c r="AA46" s="146"/>
    </row>
    <row r="47" spans="1:27">
      <c r="A47" s="80"/>
      <c r="B47" s="97"/>
      <c r="C47" s="90"/>
      <c r="D47" s="90"/>
      <c r="E47" s="98"/>
      <c r="F47" s="98"/>
      <c r="G47" s="92"/>
      <c r="H47" s="93"/>
      <c r="I47" s="92"/>
      <c r="J47" s="96"/>
      <c r="K47" s="92"/>
      <c r="L47" s="95"/>
      <c r="M47" s="93"/>
      <c r="N47" s="93"/>
      <c r="O47" s="93"/>
      <c r="P47" s="146"/>
      <c r="Q47" s="191"/>
      <c r="R47" s="192"/>
      <c r="S47" s="93"/>
      <c r="T47" s="93"/>
      <c r="U47" s="191"/>
      <c r="V47" s="93"/>
      <c r="W47" s="191"/>
      <c r="X47" s="193"/>
      <c r="Y47" s="146"/>
      <c r="Z47" s="146"/>
      <c r="AA47" s="146"/>
    </row>
    <row r="48" spans="1:27">
      <c r="A48" s="80"/>
      <c r="B48" s="97"/>
      <c r="C48" s="90"/>
      <c r="D48" s="90"/>
      <c r="E48" s="98"/>
      <c r="F48" s="98"/>
      <c r="G48" s="92"/>
      <c r="H48" s="93"/>
      <c r="I48" s="92"/>
      <c r="J48" s="96"/>
      <c r="K48" s="92"/>
      <c r="L48" s="95"/>
      <c r="M48" s="93"/>
      <c r="N48" s="93"/>
      <c r="O48" s="93"/>
      <c r="P48" s="146"/>
      <c r="Q48" s="191"/>
      <c r="R48" s="192"/>
      <c r="S48" s="93"/>
      <c r="T48" s="93"/>
      <c r="U48" s="191"/>
      <c r="V48" s="93"/>
      <c r="W48" s="191"/>
      <c r="X48" s="146"/>
      <c r="Y48" s="146"/>
      <c r="Z48" s="146"/>
      <c r="AA48" s="146"/>
    </row>
    <row r="49" spans="1:27">
      <c r="A49" s="80"/>
      <c r="B49" s="128"/>
      <c r="C49" s="90"/>
      <c r="D49" s="90"/>
      <c r="E49" s="98"/>
      <c r="F49" s="98"/>
      <c r="G49" s="92"/>
      <c r="H49" s="93"/>
      <c r="I49" s="92"/>
      <c r="J49" s="96"/>
      <c r="K49" s="92"/>
      <c r="L49" s="95"/>
      <c r="M49" s="93"/>
      <c r="N49" s="93"/>
      <c r="O49" s="93"/>
      <c r="P49" s="146"/>
      <c r="Q49" s="191"/>
      <c r="R49" s="192"/>
      <c r="S49" s="93"/>
      <c r="T49" s="93"/>
      <c r="U49" s="191"/>
      <c r="V49" s="93"/>
      <c r="W49" s="191"/>
      <c r="X49" s="146"/>
      <c r="Y49" s="146"/>
      <c r="Z49" s="146"/>
      <c r="AA49" s="146"/>
    </row>
    <row r="50" spans="1:27">
      <c r="A50" s="80"/>
      <c r="B50" s="128"/>
      <c r="C50" s="81"/>
      <c r="D50" s="90"/>
      <c r="E50" s="98"/>
      <c r="F50" s="98"/>
      <c r="G50" s="117"/>
      <c r="H50" s="118"/>
      <c r="I50" s="117"/>
      <c r="J50" s="96"/>
      <c r="K50" s="117"/>
      <c r="L50" s="109"/>
      <c r="M50" s="117"/>
      <c r="N50" s="117"/>
      <c r="O50" s="117"/>
      <c r="P50" s="146"/>
      <c r="Q50" s="191"/>
      <c r="R50" s="93"/>
      <c r="S50" s="93"/>
      <c r="T50" s="93"/>
      <c r="U50" s="191"/>
      <c r="V50" s="93"/>
      <c r="W50" s="191"/>
      <c r="X50" s="146"/>
      <c r="Y50" s="146"/>
      <c r="Z50" s="146"/>
      <c r="AA50" s="146"/>
    </row>
    <row r="51" spans="1:27">
      <c r="A51" s="80"/>
      <c r="B51" s="99"/>
      <c r="C51" s="81"/>
      <c r="D51" s="90"/>
      <c r="E51" s="98"/>
      <c r="F51" s="98"/>
      <c r="G51" s="92"/>
      <c r="H51" s="116"/>
      <c r="I51" s="92"/>
      <c r="J51" s="96"/>
      <c r="K51" s="92"/>
      <c r="L51" s="129"/>
      <c r="M51" s="92"/>
      <c r="N51" s="92"/>
      <c r="O51" s="92"/>
      <c r="P51" s="146"/>
      <c r="Q51" s="191"/>
      <c r="R51" s="93"/>
      <c r="S51" s="93"/>
      <c r="T51" s="93"/>
      <c r="U51" s="191"/>
      <c r="V51" s="93"/>
      <c r="W51" s="191"/>
      <c r="X51" s="146"/>
      <c r="Y51" s="146"/>
      <c r="Z51" s="146"/>
      <c r="AA51" s="146"/>
    </row>
    <row r="52" spans="1:27" ht="13.5" thickBot="1">
      <c r="A52" s="80"/>
      <c r="B52" s="120"/>
      <c r="C52" s="121"/>
      <c r="D52" s="121"/>
      <c r="E52" s="122"/>
      <c r="F52" s="130"/>
      <c r="G52" s="106"/>
      <c r="H52" s="124"/>
      <c r="I52" s="106"/>
      <c r="J52" s="96"/>
      <c r="K52" s="106"/>
      <c r="L52" s="124"/>
      <c r="M52" s="106"/>
      <c r="N52" s="106"/>
      <c r="O52" s="106"/>
      <c r="P52" s="146"/>
      <c r="Q52" s="191"/>
      <c r="R52" s="93"/>
      <c r="S52" s="93"/>
      <c r="T52" s="93"/>
      <c r="U52" s="191"/>
      <c r="V52" s="93"/>
      <c r="W52" s="191"/>
      <c r="X52" s="146"/>
      <c r="Y52" s="146"/>
      <c r="Z52" s="146"/>
      <c r="AA52" s="146"/>
    </row>
    <row r="53" spans="1:27">
      <c r="A53" s="80"/>
      <c r="B53" s="125"/>
      <c r="C53" s="126"/>
      <c r="D53" s="126"/>
      <c r="E53" s="123"/>
      <c r="F53" s="130"/>
      <c r="G53" s="107"/>
      <c r="H53" s="127"/>
      <c r="I53" s="107"/>
      <c r="J53" s="96"/>
      <c r="K53" s="80"/>
      <c r="L53" s="85"/>
      <c r="M53" s="80"/>
      <c r="N53" s="80"/>
      <c r="O53" s="80"/>
      <c r="P53" s="146"/>
      <c r="Q53" s="191"/>
      <c r="R53" s="93"/>
      <c r="S53" s="93"/>
      <c r="T53" s="93"/>
      <c r="U53" s="191"/>
      <c r="V53" s="93"/>
      <c r="W53" s="191"/>
      <c r="X53" s="146"/>
      <c r="Y53" s="146"/>
      <c r="Z53" s="146"/>
      <c r="AA53" s="146"/>
    </row>
    <row r="54" spans="1:27">
      <c r="A54" s="80"/>
      <c r="B54" s="84"/>
      <c r="C54" s="81"/>
      <c r="D54" s="81"/>
      <c r="E54" s="85"/>
      <c r="F54" s="130"/>
      <c r="G54" s="198"/>
      <c r="H54" s="198"/>
      <c r="I54" s="198"/>
      <c r="J54" s="96"/>
      <c r="K54" s="80"/>
      <c r="L54" s="85"/>
      <c r="M54" s="80"/>
      <c r="N54" s="80"/>
      <c r="O54" s="80"/>
      <c r="P54" s="146"/>
      <c r="Q54" s="191"/>
      <c r="R54" s="93"/>
      <c r="S54" s="93"/>
      <c r="T54" s="93"/>
      <c r="U54" s="191"/>
      <c r="V54" s="93"/>
      <c r="W54" s="191"/>
      <c r="X54" s="146"/>
      <c r="Y54" s="146"/>
      <c r="Z54" s="146"/>
      <c r="AA54" s="146"/>
    </row>
    <row r="55" spans="1:27" ht="13.5" thickBot="1">
      <c r="A55" s="80"/>
      <c r="B55" s="86"/>
      <c r="C55" s="86"/>
      <c r="D55" s="86"/>
      <c r="E55" s="87"/>
      <c r="F55" s="130"/>
      <c r="G55" s="88"/>
      <c r="H55" s="88"/>
      <c r="I55" s="89"/>
      <c r="J55" s="96"/>
      <c r="K55" s="88"/>
      <c r="L55" s="88"/>
      <c r="M55" s="88"/>
      <c r="N55" s="88"/>
      <c r="O55" s="88"/>
      <c r="P55" s="146"/>
      <c r="Q55" s="191"/>
      <c r="R55" s="93"/>
      <c r="S55" s="93"/>
      <c r="T55" s="93"/>
      <c r="U55" s="191"/>
      <c r="V55" s="93"/>
      <c r="W55" s="191"/>
      <c r="X55" s="146"/>
      <c r="Y55" s="146"/>
      <c r="Z55" s="146"/>
      <c r="AA55" s="146"/>
    </row>
    <row r="56" spans="1:27">
      <c r="A56" s="80"/>
      <c r="B56" s="90"/>
      <c r="C56" s="90"/>
      <c r="D56" s="90"/>
      <c r="E56" s="98"/>
      <c r="F56" s="130"/>
      <c r="G56" s="92"/>
      <c r="H56" s="93"/>
      <c r="I56" s="92"/>
      <c r="J56" s="96"/>
      <c r="K56" s="92"/>
      <c r="L56" s="131"/>
      <c r="M56" s="93"/>
      <c r="N56" s="93"/>
      <c r="O56" s="93"/>
      <c r="P56" s="193"/>
      <c r="Q56" s="191"/>
      <c r="R56" s="192"/>
      <c r="S56" s="93"/>
      <c r="T56" s="93"/>
      <c r="U56" s="191"/>
      <c r="V56" s="93"/>
      <c r="W56" s="191"/>
      <c r="X56" s="193"/>
      <c r="Y56" s="146"/>
      <c r="Z56" s="146"/>
      <c r="AA56" s="146"/>
    </row>
    <row r="57" spans="1:27">
      <c r="A57" s="80"/>
      <c r="B57" s="97"/>
      <c r="C57" s="90"/>
      <c r="D57" s="90"/>
      <c r="E57" s="98"/>
      <c r="F57" s="130"/>
      <c r="G57" s="92"/>
      <c r="H57" s="93"/>
      <c r="I57" s="92"/>
      <c r="J57" s="96"/>
      <c r="K57" s="92"/>
      <c r="L57" s="131"/>
      <c r="M57" s="93"/>
      <c r="N57" s="93"/>
      <c r="O57" s="93"/>
      <c r="P57" s="193"/>
      <c r="Q57" s="191"/>
      <c r="R57" s="192"/>
      <c r="S57" s="93"/>
      <c r="T57" s="93"/>
      <c r="U57" s="191"/>
      <c r="V57" s="93"/>
      <c r="W57" s="191"/>
      <c r="X57" s="193"/>
      <c r="Y57" s="146"/>
      <c r="Z57" s="146"/>
      <c r="AA57" s="146"/>
    </row>
    <row r="58" spans="1:27">
      <c r="A58" s="80"/>
      <c r="B58" s="97"/>
      <c r="C58" s="90"/>
      <c r="D58" s="90"/>
      <c r="E58" s="98"/>
      <c r="F58" s="130"/>
      <c r="G58" s="92"/>
      <c r="H58" s="93"/>
      <c r="I58" s="92"/>
      <c r="J58" s="96"/>
      <c r="K58" s="92"/>
      <c r="L58" s="131"/>
      <c r="M58" s="93"/>
      <c r="N58" s="93"/>
      <c r="O58" s="93"/>
      <c r="P58" s="193"/>
      <c r="Q58" s="191"/>
      <c r="R58" s="192"/>
      <c r="S58" s="93"/>
      <c r="T58" s="93"/>
      <c r="U58" s="191"/>
      <c r="V58" s="93"/>
      <c r="W58" s="191"/>
      <c r="X58" s="193"/>
      <c r="Y58" s="146"/>
      <c r="Z58" s="146"/>
      <c r="AA58" s="146"/>
    </row>
    <row r="59" spans="1:27">
      <c r="A59" s="80"/>
      <c r="B59" s="97"/>
      <c r="C59" s="90"/>
      <c r="D59" s="90"/>
      <c r="E59" s="98"/>
      <c r="F59" s="130"/>
      <c r="G59" s="92"/>
      <c r="H59" s="93"/>
      <c r="I59" s="92"/>
      <c r="J59" s="96"/>
      <c r="K59" s="92"/>
      <c r="L59" s="131"/>
      <c r="M59" s="93"/>
      <c r="N59" s="93"/>
      <c r="O59" s="93"/>
      <c r="P59" s="193"/>
      <c r="Q59" s="191"/>
      <c r="R59" s="192"/>
      <c r="S59" s="93"/>
      <c r="T59" s="93"/>
      <c r="U59" s="191"/>
      <c r="V59" s="93"/>
      <c r="W59" s="191"/>
      <c r="X59" s="193"/>
      <c r="Y59" s="146"/>
      <c r="Z59" s="146"/>
      <c r="AA59" s="146"/>
    </row>
    <row r="60" spans="1:27">
      <c r="A60" s="80"/>
      <c r="B60" s="128"/>
      <c r="C60" s="97"/>
      <c r="D60" s="125"/>
      <c r="E60" s="130"/>
      <c r="F60" s="130"/>
      <c r="G60" s="132"/>
      <c r="H60" s="93"/>
      <c r="I60" s="92"/>
      <c r="J60" s="96"/>
      <c r="K60" s="132"/>
      <c r="L60" s="133"/>
      <c r="M60" s="134"/>
      <c r="N60" s="134"/>
      <c r="O60" s="134"/>
      <c r="P60" s="146"/>
      <c r="Q60" s="191"/>
      <c r="R60" s="192"/>
      <c r="S60" s="93"/>
      <c r="T60" s="93"/>
      <c r="U60" s="191"/>
      <c r="V60" s="93"/>
      <c r="W60" s="191"/>
      <c r="X60" s="193"/>
      <c r="Y60" s="146"/>
      <c r="Z60" s="146"/>
      <c r="AA60" s="146"/>
    </row>
    <row r="61" spans="1:27">
      <c r="A61" s="80"/>
      <c r="B61" s="128"/>
      <c r="C61" s="97"/>
      <c r="D61" s="125"/>
      <c r="E61" s="130"/>
      <c r="F61" s="130"/>
      <c r="G61" s="92"/>
      <c r="H61" s="135"/>
      <c r="I61" s="92"/>
      <c r="J61" s="96"/>
      <c r="K61" s="92"/>
      <c r="L61" s="110"/>
      <c r="M61" s="136"/>
      <c r="N61" s="136"/>
      <c r="O61" s="136"/>
      <c r="P61" s="146"/>
      <c r="Q61" s="191"/>
      <c r="R61" s="93"/>
      <c r="S61" s="93"/>
      <c r="T61" s="93"/>
      <c r="U61" s="191"/>
      <c r="V61" s="93"/>
      <c r="W61" s="191"/>
      <c r="X61" s="146"/>
      <c r="Y61" s="146"/>
      <c r="Z61" s="146"/>
      <c r="AA61" s="146"/>
    </row>
    <row r="62" spans="1:27">
      <c r="A62" s="80"/>
      <c r="B62" s="128"/>
      <c r="C62" s="97"/>
      <c r="D62" s="125"/>
      <c r="E62" s="130"/>
      <c r="F62" s="130"/>
      <c r="G62" s="92"/>
      <c r="H62" s="93"/>
      <c r="I62" s="92"/>
      <c r="J62" s="96"/>
      <c r="K62" s="92"/>
      <c r="L62" s="110"/>
      <c r="M62" s="136"/>
      <c r="N62" s="136"/>
      <c r="O62" s="136"/>
      <c r="P62" s="146"/>
      <c r="Q62" s="191"/>
      <c r="R62" s="93"/>
      <c r="S62" s="93"/>
      <c r="T62" s="93"/>
      <c r="U62" s="191"/>
      <c r="V62" s="93"/>
      <c r="W62" s="191"/>
      <c r="X62" s="146"/>
      <c r="Y62" s="146"/>
      <c r="Z62" s="146"/>
      <c r="AA62" s="146"/>
    </row>
    <row r="63" spans="1:27">
      <c r="A63" s="80"/>
      <c r="B63" s="125"/>
      <c r="C63" s="126"/>
      <c r="D63" s="126"/>
      <c r="E63" s="123"/>
      <c r="F63" s="130"/>
      <c r="G63" s="107"/>
      <c r="H63" s="127"/>
      <c r="I63" s="107"/>
      <c r="J63" s="96"/>
      <c r="K63" s="80"/>
      <c r="L63" s="85"/>
      <c r="M63" s="80"/>
      <c r="N63" s="80"/>
      <c r="O63" s="80"/>
      <c r="P63" s="146"/>
      <c r="Q63" s="191"/>
      <c r="R63" s="93"/>
      <c r="S63" s="93"/>
      <c r="T63" s="93"/>
      <c r="U63" s="191"/>
      <c r="V63" s="93"/>
      <c r="W63" s="191"/>
      <c r="X63" s="146"/>
      <c r="Y63" s="146"/>
      <c r="Z63" s="146"/>
      <c r="AA63" s="146"/>
    </row>
    <row r="64" spans="1:27">
      <c r="A64" s="80"/>
      <c r="B64" s="84"/>
      <c r="C64" s="81"/>
      <c r="D64" s="81"/>
      <c r="E64" s="85"/>
      <c r="F64" s="130"/>
      <c r="G64" s="198"/>
      <c r="H64" s="198"/>
      <c r="I64" s="198"/>
      <c r="J64" s="96"/>
      <c r="K64" s="80"/>
      <c r="L64" s="85"/>
      <c r="M64" s="80"/>
      <c r="N64" s="80"/>
      <c r="O64" s="80"/>
      <c r="P64" s="146"/>
      <c r="Q64" s="191"/>
      <c r="R64" s="93"/>
      <c r="S64" s="93"/>
      <c r="T64" s="93"/>
      <c r="U64" s="191"/>
      <c r="V64" s="93"/>
      <c r="W64" s="191"/>
      <c r="X64" s="146"/>
      <c r="Y64" s="146"/>
      <c r="Z64" s="146"/>
      <c r="AA64" s="146"/>
    </row>
    <row r="65" spans="1:27" ht="13.5" thickBot="1">
      <c r="A65" s="80"/>
      <c r="B65" s="86"/>
      <c r="C65" s="86"/>
      <c r="D65" s="86"/>
      <c r="E65" s="87"/>
      <c r="F65" s="130"/>
      <c r="G65" s="88"/>
      <c r="H65" s="88"/>
      <c r="I65" s="89"/>
      <c r="J65" s="96"/>
      <c r="K65" s="88"/>
      <c r="L65" s="88"/>
      <c r="M65" s="88"/>
      <c r="N65" s="88"/>
      <c r="O65" s="88"/>
      <c r="P65" s="146"/>
      <c r="Q65" s="191"/>
      <c r="R65" s="93"/>
      <c r="S65" s="93"/>
      <c r="T65" s="93"/>
      <c r="U65" s="191"/>
      <c r="V65" s="93"/>
      <c r="W65" s="191"/>
      <c r="X65" s="146"/>
      <c r="Y65" s="146"/>
      <c r="Z65" s="146"/>
      <c r="AA65" s="146"/>
    </row>
    <row r="66" spans="1:27">
      <c r="A66" s="80"/>
      <c r="B66" s="90"/>
      <c r="C66" s="90"/>
      <c r="D66" s="90"/>
      <c r="E66" s="98"/>
      <c r="F66" s="130"/>
      <c r="G66" s="92"/>
      <c r="H66" s="93"/>
      <c r="I66" s="92"/>
      <c r="J66" s="96"/>
      <c r="K66" s="92"/>
      <c r="L66" s="131"/>
      <c r="M66" s="93"/>
      <c r="N66" s="93"/>
      <c r="O66" s="93"/>
      <c r="P66" s="193"/>
      <c r="Q66" s="191"/>
      <c r="R66" s="192"/>
      <c r="S66" s="93"/>
      <c r="T66" s="93"/>
      <c r="U66" s="191"/>
      <c r="V66" s="93"/>
      <c r="W66" s="191"/>
      <c r="X66" s="193"/>
      <c r="Y66" s="146"/>
      <c r="Z66" s="146"/>
      <c r="AA66" s="146"/>
    </row>
    <row r="67" spans="1:27">
      <c r="A67" s="80"/>
      <c r="B67" s="97"/>
      <c r="C67" s="90"/>
      <c r="D67" s="90"/>
      <c r="E67" s="98"/>
      <c r="F67" s="130"/>
      <c r="G67" s="92"/>
      <c r="H67" s="93"/>
      <c r="I67" s="92"/>
      <c r="J67" s="96"/>
      <c r="K67" s="92"/>
      <c r="L67" s="131"/>
      <c r="M67" s="93"/>
      <c r="N67" s="93"/>
      <c r="O67" s="93"/>
      <c r="P67" s="193"/>
      <c r="Q67" s="191"/>
      <c r="R67" s="192"/>
      <c r="S67" s="93"/>
      <c r="T67" s="93"/>
      <c r="U67" s="191"/>
      <c r="V67" s="93"/>
      <c r="W67" s="191"/>
      <c r="X67" s="193"/>
      <c r="Y67" s="146"/>
      <c r="Z67" s="146"/>
      <c r="AA67" s="146"/>
    </row>
    <row r="68" spans="1:27">
      <c r="A68" s="80"/>
      <c r="B68" s="97"/>
      <c r="C68" s="90"/>
      <c r="D68" s="90"/>
      <c r="E68" s="98"/>
      <c r="F68" s="130"/>
      <c r="G68" s="92"/>
      <c r="H68" s="93"/>
      <c r="I68" s="92"/>
      <c r="J68" s="96"/>
      <c r="K68" s="92"/>
      <c r="L68" s="131"/>
      <c r="M68" s="93"/>
      <c r="N68" s="93"/>
      <c r="O68" s="93"/>
      <c r="P68" s="193"/>
      <c r="Q68" s="191"/>
      <c r="R68" s="192"/>
      <c r="S68" s="93"/>
      <c r="T68" s="93"/>
      <c r="U68" s="191"/>
      <c r="V68" s="93"/>
      <c r="W68" s="191"/>
      <c r="X68" s="193"/>
      <c r="Y68" s="146"/>
      <c r="Z68" s="146"/>
      <c r="AA68" s="146"/>
    </row>
    <row r="69" spans="1:27">
      <c r="A69" s="80"/>
      <c r="B69" s="97"/>
      <c r="C69" s="90"/>
      <c r="D69" s="90"/>
      <c r="E69" s="98"/>
      <c r="F69" s="130"/>
      <c r="G69" s="92"/>
      <c r="H69" s="93"/>
      <c r="I69" s="92"/>
      <c r="J69" s="96"/>
      <c r="K69" s="92"/>
      <c r="L69" s="131"/>
      <c r="M69" s="93"/>
      <c r="N69" s="93"/>
      <c r="O69" s="93"/>
      <c r="P69" s="193"/>
      <c r="Q69" s="191"/>
      <c r="R69" s="192"/>
      <c r="S69" s="93"/>
      <c r="T69" s="93"/>
      <c r="U69" s="191"/>
      <c r="V69" s="93"/>
      <c r="W69" s="191"/>
      <c r="X69" s="193"/>
      <c r="Y69" s="146"/>
      <c r="Z69" s="146"/>
      <c r="AA69" s="146"/>
    </row>
    <row r="70" spans="1:27">
      <c r="A70" s="80"/>
      <c r="B70" s="128"/>
      <c r="C70" s="97"/>
      <c r="D70" s="125"/>
      <c r="E70" s="130"/>
      <c r="F70" s="130"/>
      <c r="G70" s="132"/>
      <c r="H70" s="93"/>
      <c r="I70" s="92"/>
      <c r="J70" s="96"/>
      <c r="K70" s="132"/>
      <c r="L70" s="133"/>
      <c r="M70" s="134"/>
      <c r="N70" s="134"/>
      <c r="O70" s="134"/>
      <c r="P70" s="146"/>
      <c r="Q70" s="191"/>
      <c r="R70" s="192"/>
      <c r="S70" s="93"/>
      <c r="T70" s="93"/>
      <c r="U70" s="191"/>
      <c r="V70" s="93"/>
      <c r="W70" s="191"/>
      <c r="X70" s="193"/>
      <c r="Y70" s="146"/>
      <c r="Z70" s="146"/>
      <c r="AA70" s="146"/>
    </row>
    <row r="71" spans="1:27">
      <c r="A71" s="80"/>
      <c r="B71" s="128"/>
      <c r="C71" s="97"/>
      <c r="D71" s="125"/>
      <c r="E71" s="130"/>
      <c r="F71" s="130"/>
      <c r="G71" s="92"/>
      <c r="H71" s="135"/>
      <c r="I71" s="92"/>
      <c r="J71" s="96"/>
      <c r="K71" s="92"/>
      <c r="L71" s="110"/>
      <c r="M71" s="136"/>
      <c r="N71" s="136"/>
      <c r="O71" s="136"/>
      <c r="P71" s="146"/>
      <c r="Q71" s="191"/>
      <c r="R71" s="93"/>
      <c r="S71" s="93"/>
      <c r="T71" s="93"/>
      <c r="U71" s="191"/>
      <c r="V71" s="93"/>
      <c r="W71" s="191"/>
      <c r="X71" s="146"/>
      <c r="Y71" s="146"/>
      <c r="Z71" s="146"/>
      <c r="AA71" s="146"/>
    </row>
    <row r="72" spans="1:27">
      <c r="A72" s="80"/>
      <c r="B72" s="128"/>
      <c r="C72" s="97"/>
      <c r="D72" s="125"/>
      <c r="E72" s="130"/>
      <c r="F72" s="130"/>
      <c r="G72" s="92"/>
      <c r="H72" s="93"/>
      <c r="I72" s="92"/>
      <c r="J72" s="96"/>
      <c r="K72" s="92"/>
      <c r="L72" s="110"/>
      <c r="M72" s="136"/>
      <c r="N72" s="136"/>
      <c r="O72" s="136"/>
      <c r="P72" s="146"/>
      <c r="Q72" s="191"/>
      <c r="R72" s="93"/>
      <c r="S72" s="93"/>
      <c r="T72" s="93"/>
      <c r="U72" s="191"/>
      <c r="V72" s="93"/>
      <c r="W72" s="191"/>
      <c r="X72" s="146"/>
      <c r="Y72" s="146"/>
      <c r="Z72" s="146"/>
      <c r="AA72" s="146"/>
    </row>
    <row r="73" spans="1:27">
      <c r="A73" s="80"/>
      <c r="B73" s="84"/>
      <c r="C73" s="81"/>
      <c r="D73" s="81"/>
      <c r="E73" s="85"/>
      <c r="F73" s="130"/>
      <c r="G73" s="198"/>
      <c r="H73" s="198"/>
      <c r="I73" s="198"/>
      <c r="J73" s="96"/>
      <c r="K73" s="80"/>
      <c r="L73" s="85"/>
      <c r="M73" s="80"/>
      <c r="N73" s="80"/>
      <c r="O73" s="80"/>
      <c r="P73" s="146"/>
      <c r="Q73" s="191"/>
      <c r="R73" s="93"/>
      <c r="S73" s="93"/>
      <c r="T73" s="93"/>
      <c r="U73" s="191"/>
      <c r="V73" s="93"/>
      <c r="W73" s="191"/>
      <c r="X73" s="146"/>
      <c r="Y73" s="146"/>
      <c r="Z73" s="146"/>
      <c r="AA73" s="146"/>
    </row>
    <row r="74" spans="1:27" ht="13.5" thickBot="1">
      <c r="A74" s="80"/>
      <c r="B74" s="86"/>
      <c r="C74" s="86"/>
      <c r="D74" s="86"/>
      <c r="E74" s="87"/>
      <c r="F74" s="130"/>
      <c r="G74" s="88"/>
      <c r="H74" s="88"/>
      <c r="I74" s="89"/>
      <c r="J74" s="96"/>
      <c r="K74" s="88"/>
      <c r="L74" s="88"/>
      <c r="M74" s="88"/>
      <c r="N74" s="88"/>
      <c r="O74" s="88"/>
      <c r="P74" s="146"/>
      <c r="Q74" s="191"/>
      <c r="R74" s="93"/>
      <c r="S74" s="93"/>
      <c r="T74" s="93"/>
      <c r="U74" s="191"/>
      <c r="V74" s="93"/>
      <c r="W74" s="191"/>
      <c r="X74" s="146"/>
      <c r="Y74" s="146"/>
      <c r="Z74" s="146"/>
      <c r="AA74" s="146"/>
    </row>
    <row r="75" spans="1:27">
      <c r="A75" s="80"/>
      <c r="B75" s="90"/>
      <c r="C75" s="90"/>
      <c r="D75" s="90"/>
      <c r="E75" s="98"/>
      <c r="F75" s="130"/>
      <c r="G75" s="92"/>
      <c r="H75" s="93"/>
      <c r="I75" s="92"/>
      <c r="J75" s="96"/>
      <c r="K75" s="92"/>
      <c r="L75" s="131"/>
      <c r="M75" s="93"/>
      <c r="N75" s="93"/>
      <c r="O75" s="93"/>
      <c r="P75" s="193"/>
      <c r="Q75" s="191"/>
      <c r="R75" s="192"/>
      <c r="S75" s="93"/>
      <c r="T75" s="93"/>
      <c r="U75" s="191"/>
      <c r="V75" s="93"/>
      <c r="W75" s="191"/>
      <c r="X75" s="193"/>
      <c r="Y75" s="146"/>
      <c r="Z75" s="146"/>
      <c r="AA75" s="146"/>
    </row>
    <row r="76" spans="1:27">
      <c r="A76" s="80"/>
      <c r="B76" s="97"/>
      <c r="C76" s="90"/>
      <c r="D76" s="90"/>
      <c r="E76" s="98"/>
      <c r="F76" s="130"/>
      <c r="G76" s="92"/>
      <c r="H76" s="93"/>
      <c r="I76" s="92"/>
      <c r="J76" s="96"/>
      <c r="K76" s="92"/>
      <c r="L76" s="131"/>
      <c r="M76" s="93"/>
      <c r="N76" s="93"/>
      <c r="O76" s="93"/>
      <c r="P76" s="193"/>
      <c r="Q76" s="191"/>
      <c r="R76" s="192"/>
      <c r="S76" s="93"/>
      <c r="T76" s="93"/>
      <c r="U76" s="191"/>
      <c r="V76" s="93"/>
      <c r="W76" s="191"/>
      <c r="X76" s="193"/>
      <c r="Y76" s="146"/>
      <c r="Z76" s="146"/>
      <c r="AA76" s="146"/>
    </row>
    <row r="77" spans="1:27">
      <c r="A77" s="80"/>
      <c r="B77" s="97"/>
      <c r="C77" s="90"/>
      <c r="D77" s="90"/>
      <c r="E77" s="98"/>
      <c r="F77" s="130"/>
      <c r="G77" s="92"/>
      <c r="H77" s="93"/>
      <c r="I77" s="92"/>
      <c r="J77" s="96"/>
      <c r="K77" s="92"/>
      <c r="L77" s="131"/>
      <c r="M77" s="93"/>
      <c r="N77" s="93"/>
      <c r="O77" s="93"/>
      <c r="P77" s="193"/>
      <c r="Q77" s="191"/>
      <c r="R77" s="192"/>
      <c r="S77" s="93"/>
      <c r="T77" s="93"/>
      <c r="U77" s="191"/>
      <c r="V77" s="93"/>
      <c r="W77" s="191"/>
      <c r="X77" s="193"/>
      <c r="Y77" s="146"/>
      <c r="Z77" s="146"/>
      <c r="AA77" s="146"/>
    </row>
    <row r="78" spans="1:27">
      <c r="A78" s="80"/>
      <c r="B78" s="97"/>
      <c r="C78" s="90"/>
      <c r="D78" s="90"/>
      <c r="E78" s="98"/>
      <c r="F78" s="130"/>
      <c r="G78" s="92"/>
      <c r="H78" s="93"/>
      <c r="I78" s="92"/>
      <c r="J78" s="96"/>
      <c r="K78" s="92"/>
      <c r="L78" s="131"/>
      <c r="M78" s="93"/>
      <c r="N78" s="93"/>
      <c r="O78" s="93"/>
      <c r="P78" s="193"/>
      <c r="Q78" s="191"/>
      <c r="R78" s="192"/>
      <c r="S78" s="93"/>
      <c r="T78" s="93"/>
      <c r="U78" s="191"/>
      <c r="V78" s="93"/>
      <c r="W78" s="191"/>
      <c r="X78" s="193"/>
      <c r="Y78" s="146"/>
      <c r="Z78" s="146"/>
      <c r="AA78" s="146"/>
    </row>
    <row r="79" spans="1:27">
      <c r="A79" s="80"/>
      <c r="B79" s="128"/>
      <c r="C79" s="97"/>
      <c r="D79" s="125"/>
      <c r="E79" s="130"/>
      <c r="F79" s="130"/>
      <c r="G79" s="132"/>
      <c r="H79" s="93"/>
      <c r="I79" s="92"/>
      <c r="J79" s="96"/>
      <c r="K79" s="132"/>
      <c r="L79" s="133"/>
      <c r="M79" s="134"/>
      <c r="N79" s="134"/>
      <c r="O79" s="134"/>
      <c r="P79" s="146"/>
      <c r="Q79" s="191"/>
      <c r="R79" s="192"/>
      <c r="S79" s="93"/>
      <c r="T79" s="93"/>
      <c r="U79" s="191"/>
      <c r="V79" s="93"/>
      <c r="W79" s="191"/>
      <c r="X79" s="193"/>
      <c r="Y79" s="146"/>
      <c r="Z79" s="146"/>
      <c r="AA79" s="146"/>
    </row>
    <row r="80" spans="1:27">
      <c r="A80" s="80"/>
      <c r="B80" s="128"/>
      <c r="C80" s="97"/>
      <c r="D80" s="125"/>
      <c r="E80" s="130"/>
      <c r="F80" s="130"/>
      <c r="G80" s="92"/>
      <c r="H80" s="135"/>
      <c r="I80" s="92"/>
      <c r="J80" s="96"/>
      <c r="K80" s="92"/>
      <c r="L80" s="110"/>
      <c r="M80" s="136"/>
      <c r="N80" s="136"/>
      <c r="O80" s="136"/>
      <c r="P80" s="146"/>
      <c r="Q80" s="191"/>
      <c r="R80" s="93"/>
      <c r="S80" s="93"/>
      <c r="T80" s="93"/>
      <c r="U80" s="191"/>
      <c r="V80" s="93"/>
      <c r="W80" s="191"/>
      <c r="X80" s="146"/>
      <c r="Y80" s="146"/>
      <c r="Z80" s="146"/>
      <c r="AA80" s="146"/>
    </row>
    <row r="81" spans="1:27">
      <c r="A81" s="80"/>
      <c r="B81" s="128"/>
      <c r="C81" s="97"/>
      <c r="D81" s="125"/>
      <c r="E81" s="130"/>
      <c r="F81" s="130"/>
      <c r="G81" s="92"/>
      <c r="H81" s="93"/>
      <c r="I81" s="92"/>
      <c r="J81" s="96"/>
      <c r="K81" s="92"/>
      <c r="L81" s="110"/>
      <c r="M81" s="136"/>
      <c r="N81" s="136"/>
      <c r="O81" s="136"/>
      <c r="P81" s="146"/>
      <c r="Q81" s="191"/>
      <c r="R81" s="93"/>
      <c r="S81" s="93"/>
      <c r="T81" s="93"/>
      <c r="U81" s="191"/>
      <c r="V81" s="93"/>
      <c r="W81" s="191"/>
      <c r="X81" s="146"/>
      <c r="Y81" s="146"/>
      <c r="Z81" s="146"/>
      <c r="AA81" s="146"/>
    </row>
    <row r="82" spans="1:27">
      <c r="A82" s="80"/>
      <c r="B82" s="128"/>
      <c r="C82" s="97"/>
      <c r="D82" s="125"/>
      <c r="E82" s="130"/>
      <c r="F82" s="130"/>
      <c r="G82" s="92"/>
      <c r="H82" s="93"/>
      <c r="I82" s="92"/>
      <c r="J82" s="96"/>
      <c r="K82" s="92"/>
      <c r="L82" s="110"/>
      <c r="M82" s="136"/>
      <c r="N82" s="136"/>
      <c r="O82" s="136"/>
      <c r="P82" s="146"/>
      <c r="Q82" s="191"/>
      <c r="R82" s="93"/>
      <c r="S82" s="93"/>
      <c r="T82" s="93"/>
      <c r="U82" s="191"/>
      <c r="V82" s="93"/>
      <c r="W82" s="191"/>
      <c r="X82" s="146"/>
      <c r="Y82" s="146"/>
      <c r="Z82" s="146"/>
      <c r="AA82" s="146"/>
    </row>
    <row r="83" spans="1:27" ht="13.5" thickBot="1">
      <c r="A83" s="80"/>
      <c r="B83" s="120"/>
      <c r="C83" s="137"/>
      <c r="D83" s="120"/>
      <c r="E83" s="138"/>
      <c r="F83" s="130"/>
      <c r="G83" s="139"/>
      <c r="H83" s="140"/>
      <c r="I83" s="106"/>
      <c r="J83" s="81"/>
      <c r="K83" s="106"/>
      <c r="L83" s="140"/>
      <c r="M83" s="106"/>
      <c r="N83" s="106"/>
      <c r="O83" s="106"/>
      <c r="P83" s="146"/>
      <c r="Q83" s="191"/>
      <c r="R83" s="93"/>
      <c r="S83" s="93"/>
      <c r="T83" s="93"/>
      <c r="U83" s="191"/>
      <c r="V83" s="93"/>
      <c r="W83" s="191"/>
      <c r="X83" s="146"/>
      <c r="Y83" s="146"/>
      <c r="Z83" s="146"/>
      <c r="AA83" s="146"/>
    </row>
    <row r="84" spans="1:27">
      <c r="A84" s="80"/>
      <c r="B84" s="125"/>
      <c r="C84" s="97"/>
      <c r="D84" s="125"/>
      <c r="E84" s="130"/>
      <c r="F84" s="130"/>
      <c r="G84" s="92"/>
      <c r="H84" s="136"/>
      <c r="I84" s="107"/>
      <c r="J84" s="81"/>
      <c r="K84" s="80"/>
      <c r="L84" s="85"/>
      <c r="M84" s="80"/>
      <c r="N84" s="80"/>
      <c r="O84" s="80"/>
      <c r="P84" s="146"/>
      <c r="Q84" s="191"/>
      <c r="R84" s="93"/>
      <c r="S84" s="93"/>
      <c r="T84" s="93"/>
      <c r="U84" s="191"/>
      <c r="V84" s="93"/>
      <c r="W84" s="191"/>
      <c r="X84" s="146"/>
      <c r="Y84" s="146"/>
      <c r="Z84" s="146"/>
      <c r="AA84" s="146"/>
    </row>
    <row r="85" spans="1:27">
      <c r="A85" s="80"/>
      <c r="B85" s="84"/>
      <c r="C85" s="81"/>
      <c r="D85" s="81"/>
      <c r="E85" s="85"/>
      <c r="F85" s="85"/>
      <c r="G85" s="198"/>
      <c r="H85" s="198"/>
      <c r="I85" s="198"/>
      <c r="J85" s="81"/>
      <c r="K85" s="80"/>
      <c r="L85" s="85"/>
      <c r="M85" s="80"/>
      <c r="N85" s="80"/>
      <c r="O85" s="80"/>
      <c r="P85" s="146"/>
      <c r="Q85" s="191"/>
      <c r="R85" s="93"/>
      <c r="S85" s="93"/>
      <c r="T85" s="93"/>
      <c r="U85" s="191"/>
      <c r="V85" s="93"/>
      <c r="W85" s="191"/>
      <c r="X85" s="146"/>
      <c r="Y85" s="146"/>
      <c r="Z85" s="146"/>
      <c r="AA85" s="146"/>
    </row>
    <row r="86" spans="1:27" ht="13.5" thickBot="1">
      <c r="A86" s="80"/>
      <c r="B86" s="86"/>
      <c r="C86" s="86"/>
      <c r="D86" s="86"/>
      <c r="E86" s="87"/>
      <c r="F86" s="83"/>
      <c r="G86" s="88"/>
      <c r="H86" s="88"/>
      <c r="I86" s="89"/>
      <c r="J86" s="81"/>
      <c r="K86" s="88"/>
      <c r="L86" s="88"/>
      <c r="M86" s="88"/>
      <c r="N86" s="88"/>
      <c r="O86" s="88"/>
      <c r="P86" s="146"/>
      <c r="Q86" s="191"/>
      <c r="R86" s="93"/>
      <c r="S86" s="93"/>
      <c r="T86" s="93"/>
      <c r="U86" s="191"/>
      <c r="V86" s="93"/>
      <c r="W86" s="191"/>
      <c r="X86" s="146"/>
      <c r="Y86" s="146"/>
      <c r="Z86" s="146"/>
      <c r="AA86" s="146"/>
    </row>
    <row r="87" spans="1:27">
      <c r="A87" s="80"/>
      <c r="B87" s="108"/>
      <c r="C87" s="90"/>
      <c r="D87" s="90"/>
      <c r="E87" s="98"/>
      <c r="F87" s="98"/>
      <c r="G87" s="92"/>
      <c r="H87" s="93"/>
      <c r="I87" s="92"/>
      <c r="J87" s="96"/>
      <c r="K87" s="92"/>
      <c r="L87" s="95"/>
      <c r="M87" s="93"/>
      <c r="N87" s="93"/>
      <c r="O87" s="93"/>
      <c r="P87" s="146"/>
      <c r="Q87" s="191"/>
      <c r="R87" s="192"/>
      <c r="S87" s="93"/>
      <c r="T87" s="93"/>
      <c r="U87" s="191"/>
      <c r="V87" s="93"/>
      <c r="W87" s="191"/>
      <c r="X87" s="193"/>
      <c r="Y87" s="146"/>
      <c r="Z87" s="146"/>
      <c r="AA87" s="146"/>
    </row>
    <row r="88" spans="1:27">
      <c r="A88" s="80"/>
      <c r="B88" s="99"/>
      <c r="C88" s="81"/>
      <c r="D88" s="90"/>
      <c r="E88" s="98"/>
      <c r="F88" s="98"/>
      <c r="G88" s="141"/>
      <c r="H88" s="142"/>
      <c r="I88" s="143"/>
      <c r="J88" s="96"/>
      <c r="K88" s="92"/>
      <c r="L88" s="116"/>
      <c r="M88" s="92"/>
      <c r="N88" s="92"/>
      <c r="O88" s="92"/>
      <c r="P88" s="146"/>
      <c r="Q88" s="190"/>
      <c r="R88" s="146"/>
      <c r="S88" s="146"/>
      <c r="T88" s="146"/>
      <c r="U88" s="190"/>
      <c r="V88" s="146"/>
      <c r="W88" s="190"/>
      <c r="X88" s="146"/>
      <c r="Y88" s="146"/>
      <c r="Z88" s="146"/>
      <c r="AA88" s="146"/>
    </row>
    <row r="89" spans="1:27">
      <c r="A89" s="80"/>
      <c r="B89" s="125"/>
      <c r="C89" s="126"/>
      <c r="D89" s="126"/>
      <c r="E89" s="123"/>
      <c r="F89" s="123"/>
      <c r="G89" s="107"/>
      <c r="H89" s="127"/>
      <c r="I89" s="107"/>
      <c r="J89" s="96"/>
      <c r="K89" s="107"/>
      <c r="L89" s="127"/>
      <c r="M89" s="107"/>
      <c r="N89" s="107"/>
      <c r="O89" s="107"/>
      <c r="P89" s="146"/>
      <c r="Q89" s="190"/>
      <c r="R89" s="146"/>
      <c r="S89" s="146"/>
      <c r="T89" s="146"/>
      <c r="U89" s="190"/>
      <c r="V89" s="146"/>
      <c r="W89" s="190"/>
      <c r="X89" s="146"/>
      <c r="Y89" s="146"/>
      <c r="Z89" s="146"/>
      <c r="AA89" s="146"/>
    </row>
    <row r="90" spans="1:27" ht="13.5" thickBot="1">
      <c r="A90" s="80"/>
      <c r="B90" s="81"/>
      <c r="C90" s="81"/>
      <c r="D90" s="81"/>
      <c r="E90" s="82"/>
      <c r="F90" s="82"/>
      <c r="G90" s="81"/>
      <c r="H90" s="81"/>
      <c r="I90" s="144"/>
      <c r="J90" s="81"/>
      <c r="K90" s="145"/>
      <c r="L90" s="81"/>
      <c r="M90" s="136"/>
      <c r="N90" s="81"/>
      <c r="O90" s="81"/>
      <c r="P90" s="146"/>
      <c r="Q90" s="190"/>
      <c r="R90" s="146"/>
      <c r="S90" s="146"/>
      <c r="T90" s="146"/>
      <c r="U90" s="190"/>
      <c r="V90" s="146"/>
      <c r="W90" s="190"/>
      <c r="X90" s="146"/>
      <c r="Y90" s="146"/>
      <c r="Z90" s="146"/>
      <c r="AA90" s="146"/>
    </row>
    <row r="91" spans="1:27" ht="13.5" thickTop="1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90"/>
      <c r="R91" s="146"/>
      <c r="S91" s="146"/>
      <c r="T91" s="146"/>
      <c r="U91" s="190"/>
      <c r="V91" s="146"/>
      <c r="W91" s="190"/>
      <c r="X91" s="146"/>
      <c r="Y91" s="146"/>
      <c r="Z91" s="146"/>
      <c r="AA91" s="146"/>
    </row>
    <row r="93" spans="1:27">
      <c r="G93" s="46"/>
    </row>
    <row r="95" spans="1:27">
      <c r="L95" s="70"/>
    </row>
  </sheetData>
  <mergeCells count="10">
    <mergeCell ref="A1:O1"/>
    <mergeCell ref="G54:I54"/>
    <mergeCell ref="G85:I85"/>
    <mergeCell ref="G4:I4"/>
    <mergeCell ref="G15:I15"/>
    <mergeCell ref="G21:I21"/>
    <mergeCell ref="G34:I34"/>
    <mergeCell ref="G43:I43"/>
    <mergeCell ref="G64:I64"/>
    <mergeCell ref="G73:I73"/>
  </mergeCells>
  <pageMargins left="0.7" right="0.7" top="0.81968750000000001" bottom="0.75" header="0.3" footer="0.3"/>
  <pageSetup scale="60" orientation="portrait" r:id="rId1"/>
  <headerFooter scaleWithDoc="0">
    <oddHeader>&amp;CREDACTED&amp;R&amp;8Dominion Energy Utah
Docket No 23-057-13
DEU Redacted Exhibit 1.12
Page 3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335AB-DB73-40D8-B28D-4B7ED3B38B79}">
  <sheetPr>
    <tabColor rgb="FF92D050"/>
  </sheetPr>
  <dimension ref="A3:J41"/>
  <sheetViews>
    <sheetView view="pageLayout" zoomScaleNormal="100" workbookViewId="0">
      <selection activeCell="F30" sqref="F30"/>
    </sheetView>
  </sheetViews>
  <sheetFormatPr defaultRowHeight="12.75"/>
  <cols>
    <col min="1" max="1" width="11.42578125" customWidth="1"/>
    <col min="2" max="2" width="8.7109375" bestFit="1" customWidth="1"/>
    <col min="3" max="3" width="9" customWidth="1"/>
    <col min="4" max="4" width="10.42578125" customWidth="1"/>
    <col min="5" max="5" width="14.140625" customWidth="1"/>
    <col min="6" max="6" width="3.5703125" customWidth="1"/>
    <col min="7" max="7" width="12.7109375" customWidth="1"/>
    <col min="8" max="8" width="2.85546875" customWidth="1"/>
    <col min="9" max="9" width="12.7109375" customWidth="1"/>
    <col min="10" max="10" width="2.85546875" customWidth="1"/>
  </cols>
  <sheetData>
    <row r="3" spans="1:10">
      <c r="A3" s="13"/>
      <c r="B3" s="204" t="s">
        <v>60</v>
      </c>
      <c r="C3" s="205"/>
      <c r="D3" s="205"/>
      <c r="E3" s="205"/>
      <c r="F3" s="205"/>
      <c r="G3" s="205"/>
      <c r="H3" s="205"/>
      <c r="I3" s="205"/>
      <c r="J3" s="77"/>
    </row>
    <row r="4" spans="1:10">
      <c r="A4" s="13"/>
      <c r="B4" s="204" t="s">
        <v>204</v>
      </c>
      <c r="C4" s="205"/>
      <c r="D4" s="205"/>
      <c r="E4" s="205"/>
      <c r="F4" s="205"/>
      <c r="G4" s="205"/>
      <c r="H4" s="205"/>
      <c r="I4" s="205"/>
      <c r="J4" s="77"/>
    </row>
    <row r="5" spans="1:10">
      <c r="A5" s="13"/>
      <c r="B5" s="13"/>
      <c r="C5" s="14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4"/>
      <c r="D6" s="13"/>
      <c r="E6" s="13"/>
      <c r="F6" s="13"/>
      <c r="G6" s="13"/>
      <c r="H6" s="13"/>
      <c r="I6" s="13"/>
      <c r="J6" s="13"/>
    </row>
    <row r="7" spans="1:10">
      <c r="A7" s="13"/>
      <c r="B7" s="78" t="s">
        <v>61</v>
      </c>
      <c r="C7" s="78" t="s">
        <v>62</v>
      </c>
      <c r="D7" s="15" t="s">
        <v>63</v>
      </c>
      <c r="E7" s="206" t="s">
        <v>64</v>
      </c>
      <c r="F7" s="206"/>
      <c r="G7" s="206" t="s">
        <v>65</v>
      </c>
      <c r="H7" s="206"/>
      <c r="I7" s="206" t="s">
        <v>66</v>
      </c>
      <c r="J7" s="206"/>
    </row>
    <row r="8" spans="1:10">
      <c r="A8" s="13"/>
      <c r="B8" s="16"/>
      <c r="C8" s="77"/>
      <c r="D8" s="16"/>
      <c r="E8" s="204" t="s">
        <v>67</v>
      </c>
      <c r="F8" s="205"/>
      <c r="G8" s="204" t="s">
        <v>68</v>
      </c>
      <c r="H8" s="205"/>
      <c r="I8" s="16"/>
      <c r="J8" s="16"/>
    </row>
    <row r="9" spans="1:10">
      <c r="A9" s="17"/>
      <c r="B9" s="75" t="s">
        <v>57</v>
      </c>
      <c r="C9" s="75"/>
      <c r="D9" s="18" t="s">
        <v>69</v>
      </c>
      <c r="E9" s="199" t="s">
        <v>70</v>
      </c>
      <c r="F9" s="200"/>
      <c r="G9" s="199" t="s">
        <v>71</v>
      </c>
      <c r="H9" s="200"/>
      <c r="I9" s="19"/>
      <c r="J9" s="19"/>
    </row>
    <row r="10" spans="1:10" ht="13.5" thickBot="1">
      <c r="A10" s="20"/>
      <c r="B10" s="76" t="s">
        <v>72</v>
      </c>
      <c r="C10" s="76" t="s">
        <v>73</v>
      </c>
      <c r="D10" s="21" t="s">
        <v>74</v>
      </c>
      <c r="E10" s="201">
        <f>A41</f>
        <v>44986</v>
      </c>
      <c r="F10" s="201"/>
      <c r="G10" s="202" t="s">
        <v>75</v>
      </c>
      <c r="H10" s="203"/>
      <c r="I10" s="22" t="s">
        <v>76</v>
      </c>
      <c r="J10" s="76"/>
    </row>
    <row r="11" spans="1:10">
      <c r="A11" s="13"/>
      <c r="B11" s="13"/>
      <c r="C11" s="14"/>
      <c r="D11" s="13"/>
      <c r="E11" s="13"/>
      <c r="F11" s="13"/>
      <c r="G11" s="13"/>
      <c r="H11" s="13"/>
      <c r="I11" s="13"/>
      <c r="J11" s="13"/>
    </row>
    <row r="12" spans="1:10">
      <c r="A12" s="14">
        <v>1</v>
      </c>
      <c r="B12" s="14" t="s">
        <v>44</v>
      </c>
      <c r="C12" s="14" t="s">
        <v>77</v>
      </c>
      <c r="D12" s="23">
        <v>13</v>
      </c>
      <c r="E12" s="24">
        <f>ROUND((D12*$D$41)+$B$41,2)</f>
        <v>6.75</v>
      </c>
      <c r="F12" s="24"/>
      <c r="G12" s="24">
        <f>ROUND((D12*$D$38)+$B$38,2)</f>
        <v>6.75</v>
      </c>
      <c r="H12" s="24"/>
      <c r="I12" s="24">
        <f>G12-E12</f>
        <v>0</v>
      </c>
      <c r="J12" s="24"/>
    </row>
    <row r="13" spans="1:10">
      <c r="A13" s="14">
        <f t="shared" ref="A13:A23" si="0">A12+1</f>
        <v>2</v>
      </c>
      <c r="B13" s="13"/>
      <c r="C13" s="14" t="s">
        <v>78</v>
      </c>
      <c r="D13" s="23">
        <v>10.9</v>
      </c>
      <c r="E13" s="25">
        <f>ROUND((D13*$D$41)+$B$41,2)</f>
        <v>6.75</v>
      </c>
      <c r="F13" s="25"/>
      <c r="G13" s="25">
        <f>ROUND((D13*$D$38)+$B$38,2)</f>
        <v>6.75</v>
      </c>
      <c r="H13" s="25"/>
      <c r="I13" s="25">
        <f t="shared" ref="I13:I23" si="1">G13-E13</f>
        <v>0</v>
      </c>
      <c r="J13" s="25"/>
    </row>
    <row r="14" spans="1:10">
      <c r="A14" s="14">
        <f t="shared" si="0"/>
        <v>3</v>
      </c>
      <c r="B14" s="13"/>
      <c r="C14" s="14" t="s">
        <v>79</v>
      </c>
      <c r="D14" s="23">
        <v>8.8000000000000007</v>
      </c>
      <c r="E14" s="25">
        <f>ROUND((D14*$D$41)+$B$41,2)</f>
        <v>6.75</v>
      </c>
      <c r="F14" s="25"/>
      <c r="G14" s="25">
        <f>ROUND((D14*$D$38)+$B$38,2)</f>
        <v>6.75</v>
      </c>
      <c r="H14" s="25"/>
      <c r="I14" s="25">
        <f t="shared" si="1"/>
        <v>0</v>
      </c>
      <c r="J14" s="25"/>
    </row>
    <row r="15" spans="1:10">
      <c r="A15" s="14">
        <f t="shared" si="0"/>
        <v>4</v>
      </c>
      <c r="B15" s="13"/>
      <c r="C15" s="14" t="s">
        <v>80</v>
      </c>
      <c r="D15" s="23">
        <v>7.3</v>
      </c>
      <c r="E15" s="25">
        <f>ROUND((D15*$C$41)+$B$41,2)</f>
        <v>6.75</v>
      </c>
      <c r="F15" s="25"/>
      <c r="G15" s="25">
        <f>ROUND((D15*$C$38)+$B$38,2)</f>
        <v>6.75</v>
      </c>
      <c r="H15" s="25"/>
      <c r="I15" s="25">
        <f t="shared" si="1"/>
        <v>0</v>
      </c>
      <c r="J15" s="25"/>
    </row>
    <row r="16" spans="1:10">
      <c r="A16" s="14">
        <f t="shared" si="0"/>
        <v>5</v>
      </c>
      <c r="B16" s="13"/>
      <c r="C16" s="14" t="s">
        <v>81</v>
      </c>
      <c r="D16" s="23">
        <v>3.8</v>
      </c>
      <c r="E16" s="25">
        <f t="shared" ref="E16:E21" si="2">ROUND((D16*$C$41)+$B$41,2)</f>
        <v>6.75</v>
      </c>
      <c r="F16" s="25"/>
      <c r="G16" s="25">
        <f t="shared" ref="G16:G21" si="3">ROUND((D16*$C$38)+$B$38,2)</f>
        <v>6.75</v>
      </c>
      <c r="H16" s="25"/>
      <c r="I16" s="25">
        <f t="shared" si="1"/>
        <v>0</v>
      </c>
      <c r="J16" s="25"/>
    </row>
    <row r="17" spans="1:10">
      <c r="A17" s="14">
        <f t="shared" si="0"/>
        <v>6</v>
      </c>
      <c r="B17" s="13"/>
      <c r="C17" s="14" t="s">
        <v>82</v>
      </c>
      <c r="D17" s="23">
        <v>2.7</v>
      </c>
      <c r="E17" s="25">
        <f t="shared" si="2"/>
        <v>6.75</v>
      </c>
      <c r="F17" s="25"/>
      <c r="G17" s="25">
        <f t="shared" si="3"/>
        <v>6.75</v>
      </c>
      <c r="H17" s="25"/>
      <c r="I17" s="25">
        <f t="shared" si="1"/>
        <v>0</v>
      </c>
      <c r="J17" s="25"/>
    </row>
    <row r="18" spans="1:10">
      <c r="A18" s="14">
        <f t="shared" si="0"/>
        <v>7</v>
      </c>
      <c r="B18" s="13"/>
      <c r="C18" s="14" t="s">
        <v>83</v>
      </c>
      <c r="D18" s="23">
        <v>1.8</v>
      </c>
      <c r="E18" s="25">
        <f t="shared" si="2"/>
        <v>6.75</v>
      </c>
      <c r="F18" s="25"/>
      <c r="G18" s="25">
        <f t="shared" si="3"/>
        <v>6.75</v>
      </c>
      <c r="H18" s="25"/>
      <c r="I18" s="25">
        <f t="shared" si="1"/>
        <v>0</v>
      </c>
      <c r="J18" s="25"/>
    </row>
    <row r="19" spans="1:10">
      <c r="A19" s="14">
        <f t="shared" si="0"/>
        <v>8</v>
      </c>
      <c r="B19" s="13"/>
      <c r="C19" s="14" t="s">
        <v>84</v>
      </c>
      <c r="D19" s="23">
        <v>1.6</v>
      </c>
      <c r="E19" s="25">
        <f t="shared" si="2"/>
        <v>6.75</v>
      </c>
      <c r="F19" s="25"/>
      <c r="G19" s="25">
        <f t="shared" si="3"/>
        <v>6.75</v>
      </c>
      <c r="H19" s="25"/>
      <c r="I19" s="25">
        <f t="shared" si="1"/>
        <v>0</v>
      </c>
      <c r="J19" s="25"/>
    </row>
    <row r="20" spans="1:10">
      <c r="A20" s="14">
        <f t="shared" si="0"/>
        <v>9</v>
      </c>
      <c r="B20" s="13"/>
      <c r="C20" s="14" t="s">
        <v>85</v>
      </c>
      <c r="D20" s="23">
        <v>1.8</v>
      </c>
      <c r="E20" s="25">
        <f t="shared" si="2"/>
        <v>6.75</v>
      </c>
      <c r="F20" s="25"/>
      <c r="G20" s="25">
        <f t="shared" si="3"/>
        <v>6.75</v>
      </c>
      <c r="H20" s="25"/>
      <c r="I20" s="25">
        <f t="shared" si="1"/>
        <v>0</v>
      </c>
      <c r="J20" s="25"/>
    </row>
    <row r="21" spans="1:10">
      <c r="A21" s="14">
        <f t="shared" si="0"/>
        <v>10</v>
      </c>
      <c r="B21" s="13"/>
      <c r="C21" s="14" t="s">
        <v>86</v>
      </c>
      <c r="D21" s="23">
        <v>2.7</v>
      </c>
      <c r="E21" s="25">
        <f t="shared" si="2"/>
        <v>6.75</v>
      </c>
      <c r="F21" s="25"/>
      <c r="G21" s="25">
        <f t="shared" si="3"/>
        <v>6.75</v>
      </c>
      <c r="H21" s="25"/>
      <c r="I21" s="25">
        <f t="shared" si="1"/>
        <v>0</v>
      </c>
      <c r="J21" s="25"/>
    </row>
    <row r="22" spans="1:10">
      <c r="A22" s="14">
        <f t="shared" si="0"/>
        <v>11</v>
      </c>
      <c r="B22" s="13"/>
      <c r="C22" s="14" t="s">
        <v>87</v>
      </c>
      <c r="D22" s="23">
        <v>5.5</v>
      </c>
      <c r="E22" s="25">
        <f>ROUND((D22*$D$41)+$B$41,2)</f>
        <v>6.75</v>
      </c>
      <c r="F22" s="25"/>
      <c r="G22" s="25">
        <f>ROUND((D22*$D$38)+$B$38,2)</f>
        <v>6.75</v>
      </c>
      <c r="H22" s="25"/>
      <c r="I22" s="25">
        <f t="shared" si="1"/>
        <v>0</v>
      </c>
      <c r="J22" s="25"/>
    </row>
    <row r="23" spans="1:10">
      <c r="A23" s="14">
        <f t="shared" si="0"/>
        <v>12</v>
      </c>
      <c r="B23" s="13"/>
      <c r="C23" s="14" t="s">
        <v>88</v>
      </c>
      <c r="D23" s="23">
        <v>10.1</v>
      </c>
      <c r="E23" s="25">
        <f>ROUND((D23*$D$41)+$B$41,2)</f>
        <v>6.75</v>
      </c>
      <c r="F23" s="25"/>
      <c r="G23" s="25">
        <f>ROUND((D23*$D$38)+$B$38,2)</f>
        <v>6.75</v>
      </c>
      <c r="H23" s="25"/>
      <c r="I23" s="25">
        <f t="shared" si="1"/>
        <v>0</v>
      </c>
      <c r="J23" s="25"/>
    </row>
    <row r="24" spans="1:10" ht="13.5" thickBot="1">
      <c r="A24" s="14"/>
      <c r="B24" s="13"/>
      <c r="C24" s="14"/>
      <c r="D24" s="26"/>
      <c r="E24" s="27"/>
      <c r="F24" s="27"/>
      <c r="G24" s="27"/>
      <c r="H24" s="27"/>
      <c r="I24" s="28"/>
      <c r="J24" s="29"/>
    </row>
    <row r="25" spans="1:10" ht="13.5" thickTop="1">
      <c r="A25" s="14"/>
      <c r="B25" s="13"/>
      <c r="C25" s="14"/>
      <c r="D25" s="30"/>
      <c r="E25" s="31"/>
      <c r="F25" s="31"/>
      <c r="G25" s="14"/>
      <c r="H25" s="14"/>
      <c r="I25" s="31" t="s">
        <v>89</v>
      </c>
      <c r="J25" s="31"/>
    </row>
    <row r="26" spans="1:10">
      <c r="A26" s="14">
        <f>A23+1</f>
        <v>13</v>
      </c>
      <c r="B26" s="13"/>
      <c r="C26" s="30" t="s">
        <v>4</v>
      </c>
      <c r="D26" s="32">
        <f>SUM(D12:D25)</f>
        <v>70</v>
      </c>
      <c r="E26" s="24">
        <f>SUM(E12:E23)</f>
        <v>81</v>
      </c>
      <c r="F26" s="24"/>
      <c r="G26" s="24">
        <f>SUM(G12:G23)</f>
        <v>81</v>
      </c>
      <c r="H26" s="24"/>
      <c r="I26" s="24">
        <f>SUM(I12:I23)</f>
        <v>0</v>
      </c>
      <c r="J26" s="24"/>
    </row>
    <row r="27" spans="1:10">
      <c r="A27" s="13"/>
      <c r="B27" s="13"/>
      <c r="C27" s="14"/>
      <c r="D27" s="13"/>
      <c r="E27" s="33"/>
      <c r="F27" s="33"/>
      <c r="G27" s="33"/>
      <c r="H27" s="13"/>
      <c r="I27" s="13"/>
      <c r="J27" s="13"/>
    </row>
    <row r="28" spans="1:10">
      <c r="A28" s="14">
        <v>14</v>
      </c>
      <c r="B28" s="13" t="s">
        <v>89</v>
      </c>
      <c r="C28" s="14"/>
      <c r="D28" s="13"/>
      <c r="E28" s="13"/>
      <c r="F28" s="13"/>
      <c r="G28" s="34" t="s">
        <v>90</v>
      </c>
      <c r="H28" s="34"/>
      <c r="I28" s="35">
        <f>ROUND(I26/E26,4)*100</f>
        <v>0</v>
      </c>
      <c r="J28" s="36" t="s">
        <v>91</v>
      </c>
    </row>
    <row r="31" spans="1:10">
      <c r="I31" s="4"/>
    </row>
    <row r="36" spans="1:5">
      <c r="A36" s="37"/>
      <c r="B36" s="38"/>
      <c r="C36" s="12" t="s">
        <v>59</v>
      </c>
      <c r="D36" s="12" t="s">
        <v>58</v>
      </c>
    </row>
    <row r="37" spans="1:5" ht="13.5" thickBot="1">
      <c r="A37" s="38"/>
      <c r="B37" s="39" t="s">
        <v>92</v>
      </c>
      <c r="C37" s="40" t="s">
        <v>93</v>
      </c>
      <c r="D37" s="40" t="s">
        <v>93</v>
      </c>
    </row>
    <row r="38" spans="1:5">
      <c r="A38" s="38" t="s">
        <v>94</v>
      </c>
      <c r="B38" s="41">
        <v>6.75</v>
      </c>
      <c r="C38" s="42">
        <f>'Exhibit 1.12 pg 3 Rates'!X10</f>
        <v>0</v>
      </c>
      <c r="D38" s="42">
        <f>'Exhibit 1.12 pg 3 Rates'!X7</f>
        <v>0</v>
      </c>
      <c r="E38" s="74"/>
    </row>
    <row r="39" spans="1:5">
      <c r="A39" s="38"/>
      <c r="B39" s="41"/>
      <c r="C39" s="42"/>
      <c r="D39" s="42"/>
    </row>
    <row r="40" spans="1:5">
      <c r="A40" s="38" t="s">
        <v>95</v>
      </c>
      <c r="B40" s="41"/>
      <c r="C40" s="43"/>
      <c r="D40" s="43"/>
    </row>
    <row r="41" spans="1:5">
      <c r="A41" s="44">
        <v>44986</v>
      </c>
      <c r="B41" s="41">
        <v>6.75</v>
      </c>
      <c r="C41" s="42">
        <f>'Exhibit 1.12 pg 3 Rates'!V10</f>
        <v>0</v>
      </c>
      <c r="D41" s="42">
        <f>'Exhibit 1.12 pg 3 Rates'!V7</f>
        <v>0</v>
      </c>
      <c r="E41" s="74"/>
    </row>
  </sheetData>
  <mergeCells count="11">
    <mergeCell ref="E9:F9"/>
    <mergeCell ref="G9:H9"/>
    <mergeCell ref="E10:F10"/>
    <mergeCell ref="G10:H10"/>
    <mergeCell ref="B3:I3"/>
    <mergeCell ref="B4:I4"/>
    <mergeCell ref="E7:F7"/>
    <mergeCell ref="G7:H7"/>
    <mergeCell ref="I7:J7"/>
    <mergeCell ref="E8:F8"/>
    <mergeCell ref="G8:H8"/>
  </mergeCells>
  <pageMargins left="0.7" right="0.7" top="0.84375" bottom="0.75" header="0.3" footer="0.3"/>
  <pageSetup orientation="portrait" r:id="rId1"/>
  <headerFooter scaleWithDoc="0">
    <oddHeader>&amp;RDominion Energy Utah
Docket No 23-057-13
DEU Exhibit 1.12
Page 4 of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E36"/>
  <sheetViews>
    <sheetView tabSelected="1" zoomScale="130" zoomScaleNormal="130" workbookViewId="0">
      <pane xSplit="1" topLeftCell="AE1" activePane="topRight" state="frozen"/>
      <selection activeCell="AN43" sqref="AN43"/>
      <selection pane="topRight" activeCell="AI11" sqref="AI11"/>
    </sheetView>
  </sheetViews>
  <sheetFormatPr defaultRowHeight="12.75"/>
  <cols>
    <col min="1" max="1" width="34" bestFit="1" customWidth="1"/>
    <col min="2" max="49" width="14.7109375" customWidth="1"/>
    <col min="50" max="50" width="21" bestFit="1" customWidth="1"/>
    <col min="51" max="51" width="14.85546875" bestFit="1" customWidth="1"/>
    <col min="52" max="52" width="15.85546875" customWidth="1"/>
    <col min="53" max="53" width="14.85546875" bestFit="1" customWidth="1"/>
    <col min="54" max="55" width="14.85546875" hidden="1" customWidth="1"/>
    <col min="56" max="57" width="14.85546875" bestFit="1" customWidth="1"/>
    <col min="58" max="58" width="15.28515625" bestFit="1" customWidth="1"/>
    <col min="59" max="59" width="14.85546875" bestFit="1" customWidth="1"/>
    <col min="60" max="61" width="14.7109375" bestFit="1" customWidth="1"/>
  </cols>
  <sheetData>
    <row r="1" spans="1:57">
      <c r="B1" s="11">
        <f t="shared" ref="B1:M1" si="0">YEAR(B7)</f>
        <v>2022</v>
      </c>
      <c r="C1" s="11">
        <f t="shared" si="0"/>
        <v>2022</v>
      </c>
      <c r="D1" s="11">
        <f t="shared" si="0"/>
        <v>2022</v>
      </c>
      <c r="E1" s="11">
        <f t="shared" si="0"/>
        <v>2022</v>
      </c>
      <c r="F1" s="11">
        <f t="shared" si="0"/>
        <v>2022</v>
      </c>
      <c r="G1" s="11">
        <f t="shared" si="0"/>
        <v>2022</v>
      </c>
      <c r="H1" s="11">
        <f t="shared" si="0"/>
        <v>2022</v>
      </c>
      <c r="I1" s="11">
        <f t="shared" si="0"/>
        <v>2022</v>
      </c>
      <c r="J1" s="11">
        <f t="shared" si="0"/>
        <v>2022</v>
      </c>
      <c r="K1" s="11">
        <f t="shared" si="0"/>
        <v>2022</v>
      </c>
      <c r="L1" s="11">
        <f t="shared" si="0"/>
        <v>2022</v>
      </c>
      <c r="M1" s="11">
        <f t="shared" si="0"/>
        <v>2022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57">
      <c r="B2" s="11">
        <f t="shared" ref="B2:M2" si="1">MONTH(B7)</f>
        <v>1</v>
      </c>
      <c r="C2" s="11">
        <f t="shared" si="1"/>
        <v>2</v>
      </c>
      <c r="D2" s="11">
        <f t="shared" si="1"/>
        <v>3</v>
      </c>
      <c r="E2" s="11">
        <f t="shared" si="1"/>
        <v>4</v>
      </c>
      <c r="F2" s="11">
        <f t="shared" si="1"/>
        <v>5</v>
      </c>
      <c r="G2" s="11">
        <f t="shared" si="1"/>
        <v>6</v>
      </c>
      <c r="H2" s="11">
        <f t="shared" si="1"/>
        <v>7</v>
      </c>
      <c r="I2" s="11">
        <f t="shared" si="1"/>
        <v>8</v>
      </c>
      <c r="J2" s="11">
        <f t="shared" si="1"/>
        <v>9</v>
      </c>
      <c r="K2" s="11">
        <f t="shared" si="1"/>
        <v>10</v>
      </c>
      <c r="L2" s="11">
        <f t="shared" si="1"/>
        <v>11</v>
      </c>
      <c r="M2" s="11">
        <f t="shared" si="1"/>
        <v>12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57">
      <c r="B3" s="11">
        <f t="shared" ref="B3:M3" si="2">DAY(B7)</f>
        <v>31</v>
      </c>
      <c r="C3" s="11">
        <f t="shared" si="2"/>
        <v>28</v>
      </c>
      <c r="D3" s="11">
        <f t="shared" si="2"/>
        <v>31</v>
      </c>
      <c r="E3" s="11">
        <f t="shared" si="2"/>
        <v>30</v>
      </c>
      <c r="F3" s="11">
        <f t="shared" si="2"/>
        <v>31</v>
      </c>
      <c r="G3" s="11">
        <f t="shared" si="2"/>
        <v>30</v>
      </c>
      <c r="H3" s="11">
        <f t="shared" si="2"/>
        <v>31</v>
      </c>
      <c r="I3" s="11">
        <f t="shared" si="2"/>
        <v>31</v>
      </c>
      <c r="J3" s="11">
        <f t="shared" si="2"/>
        <v>30</v>
      </c>
      <c r="K3" s="11">
        <f t="shared" si="2"/>
        <v>31</v>
      </c>
      <c r="L3" s="11">
        <f t="shared" si="2"/>
        <v>30</v>
      </c>
      <c r="M3" s="11">
        <f t="shared" si="2"/>
        <v>31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57">
      <c r="B4" s="5">
        <f t="shared" ref="B4:M4" si="3">YEAR(B7)</f>
        <v>2022</v>
      </c>
      <c r="C4" s="5">
        <f t="shared" si="3"/>
        <v>2022</v>
      </c>
      <c r="D4" s="5">
        <f t="shared" si="3"/>
        <v>2022</v>
      </c>
      <c r="E4" s="5">
        <f t="shared" si="3"/>
        <v>2022</v>
      </c>
      <c r="F4" s="5">
        <f t="shared" si="3"/>
        <v>2022</v>
      </c>
      <c r="G4" s="5">
        <f t="shared" si="3"/>
        <v>2022</v>
      </c>
      <c r="H4" s="5">
        <f t="shared" si="3"/>
        <v>2022</v>
      </c>
      <c r="I4" s="5">
        <f t="shared" si="3"/>
        <v>2022</v>
      </c>
      <c r="J4" s="5">
        <f t="shared" si="3"/>
        <v>2022</v>
      </c>
      <c r="K4" s="5">
        <f t="shared" si="3"/>
        <v>2022</v>
      </c>
      <c r="L4" s="5">
        <f t="shared" si="3"/>
        <v>2022</v>
      </c>
      <c r="M4" s="5">
        <f t="shared" si="3"/>
        <v>2022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6" spans="1:57">
      <c r="A6" s="2" t="s">
        <v>2</v>
      </c>
      <c r="BD6" s="49" t="s">
        <v>45</v>
      </c>
    </row>
    <row r="7" spans="1:57">
      <c r="A7" t="s">
        <v>0</v>
      </c>
      <c r="B7" s="47">
        <v>44592</v>
      </c>
      <c r="C7" s="47">
        <f>EOMONTH(B7,1)</f>
        <v>44620</v>
      </c>
      <c r="D7" s="47">
        <f t="shared" ref="D7:AW7" si="4">EOMONTH(C7,1)</f>
        <v>44651</v>
      </c>
      <c r="E7" s="47">
        <f t="shared" si="4"/>
        <v>44681</v>
      </c>
      <c r="F7" s="47">
        <f t="shared" si="4"/>
        <v>44712</v>
      </c>
      <c r="G7" s="47">
        <f t="shared" si="4"/>
        <v>44742</v>
      </c>
      <c r="H7" s="47">
        <f t="shared" si="4"/>
        <v>44773</v>
      </c>
      <c r="I7" s="47">
        <f t="shared" si="4"/>
        <v>44804</v>
      </c>
      <c r="J7" s="47">
        <f t="shared" si="4"/>
        <v>44834</v>
      </c>
      <c r="K7" s="47">
        <f t="shared" si="4"/>
        <v>44865</v>
      </c>
      <c r="L7" s="47">
        <f t="shared" si="4"/>
        <v>44895</v>
      </c>
      <c r="M7" s="47">
        <f t="shared" si="4"/>
        <v>44926</v>
      </c>
      <c r="N7" s="47">
        <f t="shared" si="4"/>
        <v>44957</v>
      </c>
      <c r="O7" s="47">
        <f t="shared" si="4"/>
        <v>44985</v>
      </c>
      <c r="P7" s="47">
        <f t="shared" si="4"/>
        <v>45016</v>
      </c>
      <c r="Q7" s="47">
        <f t="shared" si="4"/>
        <v>45046</v>
      </c>
      <c r="R7" s="47">
        <f t="shared" si="4"/>
        <v>45077</v>
      </c>
      <c r="S7" s="47">
        <f t="shared" si="4"/>
        <v>45107</v>
      </c>
      <c r="T7" s="47">
        <f t="shared" si="4"/>
        <v>45138</v>
      </c>
      <c r="U7" s="47">
        <f t="shared" si="4"/>
        <v>45169</v>
      </c>
      <c r="V7" s="47">
        <f t="shared" si="4"/>
        <v>45199</v>
      </c>
      <c r="W7" s="47">
        <f t="shared" si="4"/>
        <v>45230</v>
      </c>
      <c r="X7" s="47">
        <f t="shared" si="4"/>
        <v>45260</v>
      </c>
      <c r="Y7" s="47">
        <f t="shared" si="4"/>
        <v>45291</v>
      </c>
      <c r="Z7" s="47">
        <f t="shared" si="4"/>
        <v>45322</v>
      </c>
      <c r="AA7" s="47">
        <f t="shared" si="4"/>
        <v>45351</v>
      </c>
      <c r="AB7" s="47">
        <f t="shared" si="4"/>
        <v>45382</v>
      </c>
      <c r="AC7" s="47">
        <f t="shared" si="4"/>
        <v>45412</v>
      </c>
      <c r="AD7" s="47">
        <f t="shared" si="4"/>
        <v>45443</v>
      </c>
      <c r="AE7" s="47">
        <f t="shared" si="4"/>
        <v>45473</v>
      </c>
      <c r="AF7" s="47">
        <f t="shared" si="4"/>
        <v>45504</v>
      </c>
      <c r="AG7" s="47">
        <f t="shared" si="4"/>
        <v>45535</v>
      </c>
      <c r="AH7" s="47">
        <f t="shared" si="4"/>
        <v>45565</v>
      </c>
      <c r="AI7" s="47">
        <f t="shared" si="4"/>
        <v>45596</v>
      </c>
      <c r="AJ7" s="47">
        <f t="shared" si="4"/>
        <v>45626</v>
      </c>
      <c r="AK7" s="47">
        <f t="shared" si="4"/>
        <v>45657</v>
      </c>
      <c r="AL7" s="47">
        <f t="shared" si="4"/>
        <v>45688</v>
      </c>
      <c r="AM7" s="47">
        <f t="shared" si="4"/>
        <v>45716</v>
      </c>
      <c r="AN7" s="47">
        <f t="shared" si="4"/>
        <v>45747</v>
      </c>
      <c r="AO7" s="47">
        <f t="shared" si="4"/>
        <v>45777</v>
      </c>
      <c r="AP7" s="47">
        <f t="shared" si="4"/>
        <v>45808</v>
      </c>
      <c r="AQ7" s="47">
        <f t="shared" si="4"/>
        <v>45838</v>
      </c>
      <c r="AR7" s="47">
        <f t="shared" si="4"/>
        <v>45869</v>
      </c>
      <c r="AS7" s="47">
        <f t="shared" si="4"/>
        <v>45900</v>
      </c>
      <c r="AT7" s="47">
        <f t="shared" si="4"/>
        <v>45930</v>
      </c>
      <c r="AU7" s="47">
        <f t="shared" si="4"/>
        <v>45961</v>
      </c>
      <c r="AV7" s="47">
        <f t="shared" si="4"/>
        <v>45991</v>
      </c>
      <c r="AW7" s="47">
        <f t="shared" si="4"/>
        <v>46022</v>
      </c>
      <c r="AX7" s="45" t="s">
        <v>1</v>
      </c>
      <c r="BA7" s="4"/>
      <c r="BB7" s="49" t="s">
        <v>157</v>
      </c>
      <c r="BC7" s="49" t="s">
        <v>171</v>
      </c>
      <c r="BD7" s="49" t="s">
        <v>175</v>
      </c>
      <c r="BE7" s="49" t="s">
        <v>176</v>
      </c>
    </row>
    <row r="8" spans="1:57">
      <c r="A8" t="s">
        <v>218</v>
      </c>
      <c r="AI8" s="4">
        <f>SUM(Historical!B3:B6)*-1</f>
        <v>-52933412</v>
      </c>
      <c r="AX8" s="6">
        <f t="shared" ref="AX8:AX10" si="5">SUM(B8:AW8)</f>
        <v>-52933412</v>
      </c>
      <c r="BA8" s="3"/>
      <c r="BB8" s="49"/>
      <c r="BC8" s="49"/>
      <c r="BD8" s="49"/>
      <c r="BE8" s="49"/>
    </row>
    <row r="9" spans="1:57">
      <c r="A9" s="58" t="s">
        <v>205</v>
      </c>
      <c r="B9" s="6"/>
      <c r="C9" s="6"/>
      <c r="D9" s="6"/>
      <c r="E9" s="6"/>
      <c r="F9" s="6"/>
      <c r="G9" s="6"/>
      <c r="H9" s="6"/>
      <c r="I9" s="6"/>
      <c r="J9" s="6"/>
      <c r="K9" s="6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4">
        <f>(24135888-4407012)*-1</f>
        <v>-19728876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>
        <f t="shared" si="5"/>
        <v>-19728876</v>
      </c>
      <c r="BA9" s="4"/>
      <c r="BB9" s="3">
        <f>SUM(B9:M9)</f>
        <v>0</v>
      </c>
      <c r="BC9" s="3">
        <f>SUM(N9:Y9)</f>
        <v>0</v>
      </c>
      <c r="BD9" s="3">
        <f t="shared" ref="BD9:BD10" si="6">SUM(Z9:AK9)</f>
        <v>-19728876</v>
      </c>
      <c r="BE9" s="3">
        <f t="shared" ref="BE9:BE10" si="7">SUM(AL9:AW9)</f>
        <v>0</v>
      </c>
    </row>
    <row r="10" spans="1:57">
      <c r="A10" s="58"/>
      <c r="B10" s="6"/>
      <c r="C10" s="6"/>
      <c r="D10" s="6"/>
      <c r="E10" s="6"/>
      <c r="F10" s="6"/>
      <c r="G10" s="6"/>
      <c r="H10" s="6"/>
      <c r="I10" s="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>
        <f t="shared" si="5"/>
        <v>0</v>
      </c>
      <c r="BA10" s="4"/>
      <c r="BB10" s="64">
        <f>SUM(B10:M10)</f>
        <v>0</v>
      </c>
      <c r="BC10" s="64">
        <f>SUM(N10:Y10)</f>
        <v>0</v>
      </c>
      <c r="BD10" s="64">
        <f t="shared" si="6"/>
        <v>0</v>
      </c>
      <c r="BE10" s="64">
        <f t="shared" si="7"/>
        <v>0</v>
      </c>
    </row>
    <row r="11" spans="1:57" ht="13.5" thickBot="1">
      <c r="A11" s="10" t="s">
        <v>1</v>
      </c>
      <c r="B11" s="10">
        <f>SUM(B8:B10)</f>
        <v>0</v>
      </c>
      <c r="C11" s="10">
        <f t="shared" ref="C11:AW11" si="8">SUM(C8:C10)</f>
        <v>0</v>
      </c>
      <c r="D11" s="10">
        <f t="shared" si="8"/>
        <v>0</v>
      </c>
      <c r="E11" s="10">
        <f t="shared" si="8"/>
        <v>0</v>
      </c>
      <c r="F11" s="10">
        <f t="shared" si="8"/>
        <v>0</v>
      </c>
      <c r="G11" s="10">
        <f t="shared" si="8"/>
        <v>0</v>
      </c>
      <c r="H11" s="10">
        <f t="shared" si="8"/>
        <v>0</v>
      </c>
      <c r="I11" s="10">
        <f t="shared" si="8"/>
        <v>0</v>
      </c>
      <c r="J11" s="10">
        <f t="shared" si="8"/>
        <v>0</v>
      </c>
      <c r="K11" s="10">
        <f t="shared" si="8"/>
        <v>0</v>
      </c>
      <c r="L11" s="10">
        <f t="shared" si="8"/>
        <v>0</v>
      </c>
      <c r="M11" s="10">
        <f t="shared" si="8"/>
        <v>0</v>
      </c>
      <c r="N11" s="10">
        <f t="shared" si="8"/>
        <v>0</v>
      </c>
      <c r="O11" s="10">
        <f t="shared" si="8"/>
        <v>0</v>
      </c>
      <c r="P11" s="10">
        <f t="shared" si="8"/>
        <v>0</v>
      </c>
      <c r="Q11" s="10">
        <f t="shared" si="8"/>
        <v>0</v>
      </c>
      <c r="R11" s="10">
        <f t="shared" si="8"/>
        <v>0</v>
      </c>
      <c r="S11" s="10">
        <f t="shared" si="8"/>
        <v>0</v>
      </c>
      <c r="T11" s="10">
        <f t="shared" si="8"/>
        <v>0</v>
      </c>
      <c r="U11" s="10">
        <f t="shared" si="8"/>
        <v>0</v>
      </c>
      <c r="V11" s="10">
        <f t="shared" si="8"/>
        <v>0</v>
      </c>
      <c r="W11" s="10">
        <f t="shared" si="8"/>
        <v>0</v>
      </c>
      <c r="X11" s="10">
        <f t="shared" si="8"/>
        <v>0</v>
      </c>
      <c r="Y11" s="10">
        <f t="shared" si="8"/>
        <v>0</v>
      </c>
      <c r="Z11" s="10">
        <f t="shared" si="8"/>
        <v>0</v>
      </c>
      <c r="AA11" s="10">
        <f t="shared" si="8"/>
        <v>0</v>
      </c>
      <c r="AB11" s="10">
        <f t="shared" si="8"/>
        <v>0</v>
      </c>
      <c r="AC11" s="10">
        <f t="shared" si="8"/>
        <v>0</v>
      </c>
      <c r="AD11" s="10">
        <f t="shared" si="8"/>
        <v>0</v>
      </c>
      <c r="AE11" s="10">
        <f t="shared" si="8"/>
        <v>0</v>
      </c>
      <c r="AF11" s="10">
        <f t="shared" si="8"/>
        <v>0</v>
      </c>
      <c r="AG11" s="10">
        <f t="shared" si="8"/>
        <v>0</v>
      </c>
      <c r="AH11" s="10">
        <f t="shared" si="8"/>
        <v>0</v>
      </c>
      <c r="AI11" s="10">
        <f t="shared" si="8"/>
        <v>-72662288</v>
      </c>
      <c r="AJ11" s="10">
        <f t="shared" si="8"/>
        <v>0</v>
      </c>
      <c r="AK11" s="10">
        <f t="shared" si="8"/>
        <v>0</v>
      </c>
      <c r="AL11" s="10">
        <f t="shared" si="8"/>
        <v>0</v>
      </c>
      <c r="AM11" s="10">
        <f t="shared" si="8"/>
        <v>0</v>
      </c>
      <c r="AN11" s="10">
        <f t="shared" si="8"/>
        <v>0</v>
      </c>
      <c r="AO11" s="10">
        <f t="shared" si="8"/>
        <v>0</v>
      </c>
      <c r="AP11" s="10">
        <f t="shared" si="8"/>
        <v>0</v>
      </c>
      <c r="AQ11" s="10">
        <f t="shared" si="8"/>
        <v>0</v>
      </c>
      <c r="AR11" s="10">
        <f t="shared" si="8"/>
        <v>0</v>
      </c>
      <c r="AS11" s="10">
        <f t="shared" si="8"/>
        <v>0</v>
      </c>
      <c r="AT11" s="10">
        <f t="shared" si="8"/>
        <v>0</v>
      </c>
      <c r="AU11" s="10">
        <f t="shared" si="8"/>
        <v>0</v>
      </c>
      <c r="AV11" s="10">
        <f t="shared" si="8"/>
        <v>0</v>
      </c>
      <c r="AW11" s="10">
        <f t="shared" si="8"/>
        <v>0</v>
      </c>
      <c r="AX11" s="10">
        <f t="shared" ref="AX11" si="9">SUM(AX9:AX10)</f>
        <v>-19728876</v>
      </c>
      <c r="BA11" s="4"/>
      <c r="BB11" s="46">
        <f>SUM(B11:M11)</f>
        <v>0</v>
      </c>
      <c r="BC11" s="46">
        <f>SUM(N11:Y11)</f>
        <v>0</v>
      </c>
      <c r="BD11" s="46">
        <f>SUM(Z11:AK11)</f>
        <v>-72662288</v>
      </c>
      <c r="BE11" s="46">
        <f>SUM(AL11:AW11)</f>
        <v>0</v>
      </c>
    </row>
    <row r="12" spans="1:57" ht="13.5" thickTop="1">
      <c r="A12" s="45" t="s">
        <v>113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46">
        <f>SUM(B12:M12)</f>
        <v>0</v>
      </c>
      <c r="AZ12" s="45"/>
      <c r="BA12" s="4"/>
      <c r="BB12" s="46">
        <f>BB11</f>
        <v>0</v>
      </c>
      <c r="BC12" s="46"/>
    </row>
    <row r="13" spans="1:57">
      <c r="B13" s="4"/>
      <c r="C13" s="4"/>
      <c r="D13" s="4"/>
      <c r="E13" s="4"/>
      <c r="F13" s="4"/>
      <c r="G13" s="4"/>
      <c r="H13" s="4"/>
      <c r="J13" s="4"/>
      <c r="K13" s="6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52"/>
    </row>
    <row r="14" spans="1:57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65"/>
    </row>
    <row r="15" spans="1:57">
      <c r="I15" s="70"/>
      <c r="J15" s="65"/>
    </row>
    <row r="16" spans="1:57">
      <c r="A16" s="2" t="s">
        <v>3</v>
      </c>
    </row>
    <row r="17" spans="1:53" s="4" customFormat="1">
      <c r="A17" s="3"/>
    </row>
    <row r="18" spans="1:53">
      <c r="A18" s="2" t="s">
        <v>5</v>
      </c>
      <c r="Z18" s="1" t="s">
        <v>9</v>
      </c>
      <c r="AA18" s="1" t="s">
        <v>10</v>
      </c>
      <c r="AB18" s="1" t="s">
        <v>11</v>
      </c>
      <c r="AC18" s="1" t="s">
        <v>12</v>
      </c>
      <c r="AD18" s="1" t="s">
        <v>13</v>
      </c>
      <c r="AE18" s="1" t="s">
        <v>14</v>
      </c>
      <c r="AF18" s="1" t="s">
        <v>15</v>
      </c>
      <c r="AG18" s="1" t="s">
        <v>16</v>
      </c>
      <c r="AH18" s="1" t="s">
        <v>17</v>
      </c>
      <c r="AI18" s="1" t="s">
        <v>18</v>
      </c>
      <c r="AJ18" s="1" t="s">
        <v>19</v>
      </c>
      <c r="AK18" s="1" t="s">
        <v>20</v>
      </c>
      <c r="AL18" s="1" t="s">
        <v>21</v>
      </c>
      <c r="AM18" s="1" t="s">
        <v>22</v>
      </c>
      <c r="AN18" s="1" t="s">
        <v>23</v>
      </c>
      <c r="AO18" s="1" t="s">
        <v>24</v>
      </c>
      <c r="AP18" s="1" t="s">
        <v>25</v>
      </c>
      <c r="AQ18" s="1" t="s">
        <v>26</v>
      </c>
      <c r="AR18" s="1" t="s">
        <v>27</v>
      </c>
      <c r="AS18" s="1" t="s">
        <v>28</v>
      </c>
      <c r="AT18" s="1" t="s">
        <v>29</v>
      </c>
      <c r="AZ18" s="4"/>
    </row>
    <row r="19" spans="1:53">
      <c r="A19" s="1" t="s">
        <v>7</v>
      </c>
      <c r="Z19" s="7">
        <v>0.52500000000000002</v>
      </c>
      <c r="AA19" s="7">
        <v>4.7500000000000001E-2</v>
      </c>
      <c r="AB19" s="7">
        <v>4.2799999999999998E-2</v>
      </c>
      <c r="AC19" s="7">
        <v>3.85E-2</v>
      </c>
      <c r="AD19" s="7">
        <v>3.4700000000000002E-2</v>
      </c>
      <c r="AE19" s="7">
        <v>3.1199999999999999E-2</v>
      </c>
      <c r="AF19" s="7">
        <v>2.9499999999999998E-2</v>
      </c>
      <c r="AG19" s="7">
        <v>2.9499999999999998E-2</v>
      </c>
      <c r="AH19" s="7">
        <v>2.9600000000000001E-2</v>
      </c>
      <c r="AI19" s="7">
        <v>2.9499999999999998E-2</v>
      </c>
      <c r="AJ19" s="7">
        <v>2.9600000000000001E-2</v>
      </c>
      <c r="AK19" s="7">
        <v>2.9499999999999998E-2</v>
      </c>
      <c r="AL19" s="7">
        <v>2.9600000000000001E-2</v>
      </c>
      <c r="AM19" s="7">
        <v>2.9499999999999998E-2</v>
      </c>
      <c r="AN19" s="7">
        <v>2.9600000000000001E-2</v>
      </c>
      <c r="AO19" s="7">
        <v>1.46E-2</v>
      </c>
      <c r="AP19" s="7"/>
      <c r="AQ19" s="7"/>
      <c r="AR19" s="7"/>
      <c r="AS19" s="7"/>
      <c r="AT19" s="7"/>
      <c r="AZ19" s="4"/>
      <c r="BA19" s="70"/>
    </row>
    <row r="20" spans="1:53">
      <c r="A20" s="1" t="s">
        <v>8</v>
      </c>
      <c r="Z20" s="7">
        <v>0.51880000000000004</v>
      </c>
      <c r="AA20" s="7">
        <v>3.61E-2</v>
      </c>
      <c r="AB20" s="7">
        <v>3.3399999999999999E-2</v>
      </c>
      <c r="AC20" s="7">
        <v>3.09E-2</v>
      </c>
      <c r="AD20" s="7">
        <v>2.86E-2</v>
      </c>
      <c r="AE20" s="7">
        <v>2.64E-2</v>
      </c>
      <c r="AF20" s="7">
        <v>2.4400000000000002E-2</v>
      </c>
      <c r="AG20" s="7">
        <v>2.2599999999999999E-2</v>
      </c>
      <c r="AH20" s="7">
        <v>2.231E-2</v>
      </c>
      <c r="AI20" s="7">
        <v>2.23E-2</v>
      </c>
      <c r="AJ20" s="7">
        <v>2.231E-2</v>
      </c>
      <c r="AK20" s="7">
        <v>2.23E-2</v>
      </c>
      <c r="AL20" s="7">
        <v>2.231E-2</v>
      </c>
      <c r="AM20" s="7">
        <v>2.23E-2</v>
      </c>
      <c r="AN20" s="7">
        <v>2.231E-2</v>
      </c>
      <c r="AO20" s="7">
        <v>2.23E-2</v>
      </c>
      <c r="AP20" s="7">
        <v>2.231E-2</v>
      </c>
      <c r="AQ20" s="7">
        <v>2.23E-2</v>
      </c>
      <c r="AR20" s="7">
        <v>2.231E-2</v>
      </c>
      <c r="AS20" s="7">
        <v>2.23E-2</v>
      </c>
      <c r="AT20" s="7">
        <v>1.1140000000000001E-2</v>
      </c>
    </row>
    <row r="21" spans="1:53">
      <c r="A21" s="1" t="s">
        <v>6</v>
      </c>
      <c r="Z21" s="7">
        <v>1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/>
      <c r="AQ21" s="7"/>
      <c r="AR21" s="7"/>
      <c r="AS21" s="7"/>
      <c r="AT21" s="7"/>
    </row>
    <row r="22" spans="1:53">
      <c r="A22" s="45" t="s">
        <v>112</v>
      </c>
      <c r="Z22" s="7">
        <v>3.7600000000000001E-2</v>
      </c>
      <c r="AA22" s="7">
        <v>7.22E-2</v>
      </c>
      <c r="AB22" s="7">
        <v>6.6799999999999998E-2</v>
      </c>
      <c r="AC22" s="7">
        <v>6.1800000000000001E-2</v>
      </c>
      <c r="AD22" s="7">
        <v>5.7200000000000001E-2</v>
      </c>
      <c r="AE22" s="7">
        <v>5.28E-2</v>
      </c>
      <c r="AF22" s="7">
        <v>4.8800000000000003E-2</v>
      </c>
      <c r="AG22" s="7">
        <v>4.5199999999999997E-2</v>
      </c>
      <c r="AH22" s="7">
        <v>4.462E-2</v>
      </c>
      <c r="AI22" s="7">
        <v>4.4600000000000001E-2</v>
      </c>
      <c r="AJ22" s="7">
        <v>4.462E-2</v>
      </c>
      <c r="AK22" s="7">
        <v>4.4600000000000001E-2</v>
      </c>
      <c r="AL22" s="7">
        <v>4.462E-2</v>
      </c>
      <c r="AM22" s="7">
        <v>4.4600000000000001E-2</v>
      </c>
      <c r="AN22" s="7">
        <v>4.462E-2</v>
      </c>
      <c r="AO22" s="7">
        <v>4.4600000000000001E-2</v>
      </c>
      <c r="AP22" s="7">
        <v>4.462E-2</v>
      </c>
      <c r="AQ22" s="7">
        <v>4.4600000000000001E-2</v>
      </c>
      <c r="AR22" s="7">
        <v>4.462E-2</v>
      </c>
      <c r="AS22" s="7">
        <v>4.4600000000000001E-2</v>
      </c>
      <c r="AT22" s="7">
        <v>2.2280000000000001E-2</v>
      </c>
    </row>
    <row r="24" spans="1:53">
      <c r="A24" s="2" t="s">
        <v>30</v>
      </c>
      <c r="B24" s="2">
        <f>B7</f>
        <v>44592</v>
      </c>
      <c r="C24" s="2">
        <f t="shared" ref="C24:AW24" si="10">C7</f>
        <v>44620</v>
      </c>
      <c r="D24" s="2">
        <f t="shared" si="10"/>
        <v>44651</v>
      </c>
      <c r="E24" s="2">
        <f t="shared" si="10"/>
        <v>44681</v>
      </c>
      <c r="F24" s="2">
        <f t="shared" si="10"/>
        <v>44712</v>
      </c>
      <c r="G24" s="2">
        <f t="shared" si="10"/>
        <v>44742</v>
      </c>
      <c r="H24" s="2">
        <f t="shared" si="10"/>
        <v>44773</v>
      </c>
      <c r="I24" s="2">
        <f t="shared" si="10"/>
        <v>44804</v>
      </c>
      <c r="J24" s="2">
        <f t="shared" si="10"/>
        <v>44834</v>
      </c>
      <c r="K24" s="2">
        <f t="shared" si="10"/>
        <v>44865</v>
      </c>
      <c r="L24" s="2">
        <f t="shared" si="10"/>
        <v>44895</v>
      </c>
      <c r="M24" s="2">
        <f t="shared" si="10"/>
        <v>44926</v>
      </c>
      <c r="N24" s="2">
        <f t="shared" si="10"/>
        <v>44957</v>
      </c>
      <c r="O24" s="2">
        <f t="shared" si="10"/>
        <v>44985</v>
      </c>
      <c r="P24" s="2">
        <f t="shared" si="10"/>
        <v>45016</v>
      </c>
      <c r="Q24" s="2">
        <f t="shared" si="10"/>
        <v>45046</v>
      </c>
      <c r="R24" s="2">
        <f t="shared" si="10"/>
        <v>45077</v>
      </c>
      <c r="S24" s="2">
        <f t="shared" si="10"/>
        <v>45107</v>
      </c>
      <c r="T24" s="2">
        <f t="shared" si="10"/>
        <v>45138</v>
      </c>
      <c r="U24" s="2">
        <f t="shared" si="10"/>
        <v>45169</v>
      </c>
      <c r="V24" s="2">
        <f t="shared" si="10"/>
        <v>45199</v>
      </c>
      <c r="W24" s="2">
        <f t="shared" si="10"/>
        <v>45230</v>
      </c>
      <c r="X24" s="2">
        <f t="shared" si="10"/>
        <v>45260</v>
      </c>
      <c r="Y24" s="2">
        <f t="shared" si="10"/>
        <v>45291</v>
      </c>
      <c r="Z24" s="2">
        <f t="shared" si="10"/>
        <v>45322</v>
      </c>
      <c r="AA24" s="2">
        <f t="shared" si="10"/>
        <v>45351</v>
      </c>
      <c r="AB24" s="2">
        <f t="shared" si="10"/>
        <v>45382</v>
      </c>
      <c r="AC24" s="2">
        <f t="shared" si="10"/>
        <v>45412</v>
      </c>
      <c r="AD24" s="2">
        <f t="shared" si="10"/>
        <v>45443</v>
      </c>
      <c r="AE24" s="2">
        <f t="shared" si="10"/>
        <v>45473</v>
      </c>
      <c r="AF24" s="2">
        <f t="shared" si="10"/>
        <v>45504</v>
      </c>
      <c r="AG24" s="2">
        <f t="shared" si="10"/>
        <v>45535</v>
      </c>
      <c r="AH24" s="2">
        <f t="shared" si="10"/>
        <v>45565</v>
      </c>
      <c r="AI24" s="2">
        <f t="shared" si="10"/>
        <v>45596</v>
      </c>
      <c r="AJ24" s="2">
        <f t="shared" si="10"/>
        <v>45626</v>
      </c>
      <c r="AK24" s="2">
        <f t="shared" si="10"/>
        <v>45657</v>
      </c>
      <c r="AL24" s="2">
        <f t="shared" si="10"/>
        <v>45688</v>
      </c>
      <c r="AM24" s="2">
        <f t="shared" si="10"/>
        <v>45716</v>
      </c>
      <c r="AN24" s="2">
        <f t="shared" si="10"/>
        <v>45747</v>
      </c>
      <c r="AO24" s="2">
        <f t="shared" si="10"/>
        <v>45777</v>
      </c>
      <c r="AP24" s="2">
        <f t="shared" si="10"/>
        <v>45808</v>
      </c>
      <c r="AQ24" s="2">
        <f t="shared" si="10"/>
        <v>45838</v>
      </c>
      <c r="AR24" s="2">
        <f t="shared" si="10"/>
        <v>45869</v>
      </c>
      <c r="AS24" s="2">
        <f t="shared" si="10"/>
        <v>45900</v>
      </c>
      <c r="AT24" s="2">
        <f t="shared" si="10"/>
        <v>45930</v>
      </c>
      <c r="AU24" s="2">
        <f t="shared" si="10"/>
        <v>45961</v>
      </c>
      <c r="AV24" s="2">
        <f t="shared" si="10"/>
        <v>45991</v>
      </c>
      <c r="AW24" s="2">
        <f t="shared" si="10"/>
        <v>46022</v>
      </c>
    </row>
    <row r="25" spans="1:53">
      <c r="A25" s="60" t="s">
        <v>201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53">
      <c r="A26" s="59" t="s">
        <v>149</v>
      </c>
      <c r="B26" s="4">
        <f t="shared" ref="B26:M26" si="11">-$BB$11*$Z$22/12</f>
        <v>0</v>
      </c>
      <c r="C26" s="4">
        <f t="shared" si="11"/>
        <v>0</v>
      </c>
      <c r="D26" s="4">
        <f t="shared" si="11"/>
        <v>0</v>
      </c>
      <c r="E26" s="4">
        <f t="shared" si="11"/>
        <v>0</v>
      </c>
      <c r="F26" s="4">
        <f t="shared" si="11"/>
        <v>0</v>
      </c>
      <c r="G26" s="4">
        <f t="shared" si="11"/>
        <v>0</v>
      </c>
      <c r="H26" s="4">
        <f t="shared" si="11"/>
        <v>0</v>
      </c>
      <c r="I26" s="4">
        <f t="shared" si="11"/>
        <v>0</v>
      </c>
      <c r="J26" s="4">
        <f t="shared" si="11"/>
        <v>0</v>
      </c>
      <c r="K26" s="4">
        <f t="shared" si="11"/>
        <v>0</v>
      </c>
      <c r="L26" s="4">
        <f t="shared" si="11"/>
        <v>0</v>
      </c>
      <c r="M26" s="4">
        <f t="shared" si="11"/>
        <v>0</v>
      </c>
      <c r="N26" s="4">
        <f t="shared" ref="N26:Y26" si="12">-$BB$11*$AA$22/12</f>
        <v>0</v>
      </c>
      <c r="O26" s="4">
        <f t="shared" si="12"/>
        <v>0</v>
      </c>
      <c r="P26" s="4">
        <f t="shared" si="12"/>
        <v>0</v>
      </c>
      <c r="Q26" s="4">
        <f t="shared" si="12"/>
        <v>0</v>
      </c>
      <c r="R26" s="4">
        <f t="shared" si="12"/>
        <v>0</v>
      </c>
      <c r="S26" s="4">
        <f t="shared" si="12"/>
        <v>0</v>
      </c>
      <c r="T26" s="4">
        <f t="shared" si="12"/>
        <v>0</v>
      </c>
      <c r="U26" s="4">
        <f t="shared" si="12"/>
        <v>0</v>
      </c>
      <c r="V26" s="4">
        <f t="shared" si="12"/>
        <v>0</v>
      </c>
      <c r="W26" s="4">
        <f t="shared" si="12"/>
        <v>0</v>
      </c>
      <c r="X26" s="4">
        <f t="shared" si="12"/>
        <v>0</v>
      </c>
      <c r="Y26" s="4">
        <f t="shared" si="12"/>
        <v>0</v>
      </c>
      <c r="Z26" s="4">
        <f t="shared" ref="Z26:AK26" si="13">-$BD$11*$Z$22/12</f>
        <v>227675.16906666665</v>
      </c>
      <c r="AA26" s="4">
        <f>-$BD$11*$Z$22/12</f>
        <v>227675.16906666665</v>
      </c>
      <c r="AB26" s="4">
        <f t="shared" si="13"/>
        <v>227675.16906666665</v>
      </c>
      <c r="AC26" s="4">
        <f t="shared" si="13"/>
        <v>227675.16906666665</v>
      </c>
      <c r="AD26" s="4">
        <f t="shared" si="13"/>
        <v>227675.16906666665</v>
      </c>
      <c r="AE26" s="4">
        <f t="shared" si="13"/>
        <v>227675.16906666665</v>
      </c>
      <c r="AF26" s="4">
        <f t="shared" si="13"/>
        <v>227675.16906666665</v>
      </c>
      <c r="AG26" s="4">
        <f t="shared" si="13"/>
        <v>227675.16906666665</v>
      </c>
      <c r="AH26" s="4">
        <f t="shared" si="13"/>
        <v>227675.16906666665</v>
      </c>
      <c r="AI26" s="4">
        <f t="shared" si="13"/>
        <v>227675.16906666665</v>
      </c>
      <c r="AJ26" s="4">
        <f t="shared" si="13"/>
        <v>227675.16906666665</v>
      </c>
      <c r="AK26" s="4">
        <f t="shared" si="13"/>
        <v>227675.16906666665</v>
      </c>
      <c r="AL26" s="4">
        <f t="shared" ref="AL26:AW26" si="14">-$BD$11*$AA$22/12</f>
        <v>437184.76613333332</v>
      </c>
      <c r="AM26" s="4">
        <f t="shared" si="14"/>
        <v>437184.76613333332</v>
      </c>
      <c r="AN26" s="4">
        <f t="shared" si="14"/>
        <v>437184.76613333332</v>
      </c>
      <c r="AO26" s="4">
        <f t="shared" si="14"/>
        <v>437184.76613333332</v>
      </c>
      <c r="AP26" s="4">
        <f t="shared" si="14"/>
        <v>437184.76613333332</v>
      </c>
      <c r="AQ26" s="4">
        <f t="shared" si="14"/>
        <v>437184.76613333332</v>
      </c>
      <c r="AR26" s="4">
        <f t="shared" si="14"/>
        <v>437184.76613333332</v>
      </c>
      <c r="AS26" s="4">
        <f t="shared" si="14"/>
        <v>437184.76613333332</v>
      </c>
      <c r="AT26" s="4">
        <f t="shared" si="14"/>
        <v>437184.76613333332</v>
      </c>
      <c r="AU26" s="4">
        <f t="shared" si="14"/>
        <v>437184.76613333332</v>
      </c>
      <c r="AV26" s="4">
        <f t="shared" si="14"/>
        <v>437184.76613333332</v>
      </c>
      <c r="AW26" s="4">
        <f t="shared" si="14"/>
        <v>437184.76613333332</v>
      </c>
    </row>
    <row r="27" spans="1:53">
      <c r="A27" s="60" t="s">
        <v>115</v>
      </c>
      <c r="I27" s="4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53">
      <c r="A28" s="61" t="s">
        <v>96</v>
      </c>
      <c r="B28" s="8">
        <f t="shared" ref="B28:Y28" si="15">SUM(B25:B27)</f>
        <v>0</v>
      </c>
      <c r="C28" s="8">
        <f t="shared" si="15"/>
        <v>0</v>
      </c>
      <c r="D28" s="8">
        <f t="shared" si="15"/>
        <v>0</v>
      </c>
      <c r="E28" s="8">
        <f t="shared" si="15"/>
        <v>0</v>
      </c>
      <c r="F28" s="8">
        <f t="shared" si="15"/>
        <v>0</v>
      </c>
      <c r="G28" s="8">
        <f t="shared" si="15"/>
        <v>0</v>
      </c>
      <c r="H28" s="8">
        <f t="shared" si="15"/>
        <v>0</v>
      </c>
      <c r="I28" s="8">
        <f t="shared" si="15"/>
        <v>0</v>
      </c>
      <c r="J28" s="8">
        <f t="shared" si="15"/>
        <v>0</v>
      </c>
      <c r="K28" s="8">
        <f t="shared" si="15"/>
        <v>0</v>
      </c>
      <c r="L28" s="8">
        <f t="shared" si="15"/>
        <v>0</v>
      </c>
      <c r="M28" s="8">
        <f t="shared" si="15"/>
        <v>0</v>
      </c>
      <c r="N28" s="8">
        <f t="shared" si="15"/>
        <v>0</v>
      </c>
      <c r="O28" s="8">
        <f t="shared" si="15"/>
        <v>0</v>
      </c>
      <c r="P28" s="8">
        <f t="shared" si="15"/>
        <v>0</v>
      </c>
      <c r="Q28" s="8">
        <f t="shared" si="15"/>
        <v>0</v>
      </c>
      <c r="R28" s="8">
        <f t="shared" si="15"/>
        <v>0</v>
      </c>
      <c r="S28" s="8">
        <f t="shared" si="15"/>
        <v>0</v>
      </c>
      <c r="T28" s="8">
        <f t="shared" si="15"/>
        <v>0</v>
      </c>
      <c r="U28" s="8">
        <f t="shared" si="15"/>
        <v>0</v>
      </c>
      <c r="V28" s="8">
        <f t="shared" si="15"/>
        <v>0</v>
      </c>
      <c r="W28" s="8">
        <f t="shared" si="15"/>
        <v>0</v>
      </c>
      <c r="X28" s="8">
        <f t="shared" si="15"/>
        <v>0</v>
      </c>
      <c r="Y28" s="8">
        <f t="shared" si="15"/>
        <v>0</v>
      </c>
      <c r="Z28" s="8">
        <f t="shared" ref="Z28:AW28" si="16">SUM(Z25:Z27)</f>
        <v>227675.16906666665</v>
      </c>
      <c r="AA28" s="8">
        <f t="shared" si="16"/>
        <v>227675.16906666665</v>
      </c>
      <c r="AB28" s="8">
        <f t="shared" si="16"/>
        <v>227675.16906666665</v>
      </c>
      <c r="AC28" s="8">
        <f t="shared" si="16"/>
        <v>227675.16906666665</v>
      </c>
      <c r="AD28" s="8">
        <f t="shared" si="16"/>
        <v>227675.16906666665</v>
      </c>
      <c r="AE28" s="8">
        <f t="shared" si="16"/>
        <v>227675.16906666665</v>
      </c>
      <c r="AF28" s="8">
        <f t="shared" si="16"/>
        <v>227675.16906666665</v>
      </c>
      <c r="AG28" s="8">
        <f t="shared" si="16"/>
        <v>227675.16906666665</v>
      </c>
      <c r="AH28" s="8">
        <f t="shared" si="16"/>
        <v>227675.16906666665</v>
      </c>
      <c r="AI28" s="8">
        <f t="shared" si="16"/>
        <v>227675.16906666665</v>
      </c>
      <c r="AJ28" s="8">
        <f t="shared" si="16"/>
        <v>227675.16906666665</v>
      </c>
      <c r="AK28" s="8">
        <f t="shared" si="16"/>
        <v>227675.16906666665</v>
      </c>
      <c r="AL28" s="8">
        <f t="shared" si="16"/>
        <v>437184.76613333332</v>
      </c>
      <c r="AM28" s="8">
        <f t="shared" si="16"/>
        <v>437184.76613333332</v>
      </c>
      <c r="AN28" s="8">
        <f t="shared" si="16"/>
        <v>437184.76613333332</v>
      </c>
      <c r="AO28" s="8">
        <f t="shared" si="16"/>
        <v>437184.76613333332</v>
      </c>
      <c r="AP28" s="8">
        <f t="shared" si="16"/>
        <v>437184.76613333332</v>
      </c>
      <c r="AQ28" s="8">
        <f t="shared" si="16"/>
        <v>437184.76613333332</v>
      </c>
      <c r="AR28" s="8">
        <f t="shared" si="16"/>
        <v>437184.76613333332</v>
      </c>
      <c r="AS28" s="8">
        <f t="shared" si="16"/>
        <v>437184.76613333332</v>
      </c>
      <c r="AT28" s="8">
        <f t="shared" si="16"/>
        <v>437184.76613333332</v>
      </c>
      <c r="AU28" s="8">
        <f t="shared" si="16"/>
        <v>437184.76613333332</v>
      </c>
      <c r="AV28" s="8">
        <f t="shared" si="16"/>
        <v>437184.76613333332</v>
      </c>
      <c r="AW28" s="8">
        <f t="shared" si="16"/>
        <v>437184.76613333332</v>
      </c>
    </row>
    <row r="29" spans="1:53">
      <c r="A29" s="62" t="s">
        <v>35</v>
      </c>
      <c r="B29" s="63">
        <f>'Mains Detail'!D43</f>
        <v>0</v>
      </c>
      <c r="C29" s="63">
        <f>'Mains Detail'!E43</f>
        <v>0</v>
      </c>
      <c r="D29" s="63">
        <f>'Mains Detail'!F43</f>
        <v>0</v>
      </c>
      <c r="E29" s="63">
        <f>'Mains Detail'!G43</f>
        <v>0</v>
      </c>
      <c r="F29" s="63">
        <f>'Mains Detail'!H43</f>
        <v>0</v>
      </c>
      <c r="G29" s="63">
        <f>'Mains Detail'!I43</f>
        <v>0</v>
      </c>
      <c r="H29" s="63">
        <f>'Mains Detail'!J43</f>
        <v>0</v>
      </c>
      <c r="I29" s="63">
        <f>'Mains Detail'!K43</f>
        <v>0</v>
      </c>
      <c r="J29" s="63">
        <f>'Mains Detail'!L43</f>
        <v>0</v>
      </c>
      <c r="K29" s="63">
        <f>'Mains Detail'!M43</f>
        <v>0</v>
      </c>
      <c r="L29" s="63">
        <f>'Mains Detail'!N43</f>
        <v>0</v>
      </c>
      <c r="M29" s="63">
        <f>'Mains Detail'!O43</f>
        <v>0</v>
      </c>
      <c r="N29" s="63">
        <f>'Mains Detail'!P43</f>
        <v>0</v>
      </c>
      <c r="O29" s="63">
        <f>'Mains Detail'!Q43</f>
        <v>0</v>
      </c>
      <c r="P29" s="63">
        <f>'Mains Detail'!R43</f>
        <v>0</v>
      </c>
      <c r="Q29" s="63">
        <f>'Mains Detail'!S43</f>
        <v>0</v>
      </c>
      <c r="R29" s="63">
        <f>'Mains Detail'!T43</f>
        <v>0</v>
      </c>
      <c r="S29" s="63">
        <f>'Mains Detail'!U43</f>
        <v>0</v>
      </c>
      <c r="T29" s="63">
        <f>'Mains Detail'!V43</f>
        <v>0</v>
      </c>
      <c r="U29" s="63">
        <f>'Mains Detail'!W43</f>
        <v>0</v>
      </c>
      <c r="V29" s="63">
        <f>'Mains Detail'!X43</f>
        <v>0</v>
      </c>
      <c r="W29" s="63">
        <f>'Mains Detail'!Y43</f>
        <v>0</v>
      </c>
      <c r="X29" s="63">
        <f>'Mains Detail'!Z43</f>
        <v>0</v>
      </c>
      <c r="Y29" s="63">
        <f>'Mains Detail'!AA43</f>
        <v>0</v>
      </c>
      <c r="Z29" s="63">
        <f>'Mains Detail'!AB43</f>
        <v>0</v>
      </c>
      <c r="AA29" s="63">
        <f>'Mains Detail'!AC43</f>
        <v>0</v>
      </c>
      <c r="AB29" s="63">
        <f>'Mains Detail'!AD43</f>
        <v>0</v>
      </c>
      <c r="AC29" s="63">
        <f>'Mains Detail'!AE43</f>
        <v>0</v>
      </c>
      <c r="AD29" s="63">
        <f>'Mains Detail'!AF43</f>
        <v>0</v>
      </c>
      <c r="AE29" s="63">
        <f>'Mains Detail'!AG43</f>
        <v>0</v>
      </c>
      <c r="AF29" s="63">
        <f>'Mains Detail'!AH43</f>
        <v>0</v>
      </c>
      <c r="AG29" s="63">
        <f>'Mains Detail'!AI43</f>
        <v>0</v>
      </c>
      <c r="AH29" s="63">
        <f>'Mains Detail'!AJ43</f>
        <v>0</v>
      </c>
      <c r="AI29" s="63">
        <f>'Mains Detail'!AK43</f>
        <v>116865.17986666667</v>
      </c>
      <c r="AJ29" s="63">
        <f>'Mains Detail'!AL43</f>
        <v>116865.17986666667</v>
      </c>
      <c r="AK29" s="63">
        <f>'Mains Detail'!AM43</f>
        <v>116865.17986666667</v>
      </c>
      <c r="AL29" s="63">
        <f>'Mains Detail'!AN43</f>
        <v>116865.17986666667</v>
      </c>
      <c r="AM29" s="63">
        <f>'Mains Detail'!AO43</f>
        <v>116865.17986666667</v>
      </c>
      <c r="AN29" s="63">
        <f>'Mains Detail'!AP43</f>
        <v>116865.17986666667</v>
      </c>
      <c r="AO29" s="63">
        <f>'Mains Detail'!AQ43</f>
        <v>116865.17986666667</v>
      </c>
      <c r="AP29" s="63">
        <f>'Mains Detail'!AR43</f>
        <v>116865.17986666667</v>
      </c>
      <c r="AQ29" s="63">
        <f>'Mains Detail'!AS43</f>
        <v>116865.17986666667</v>
      </c>
      <c r="AR29" s="63">
        <f>'Mains Detail'!AT43</f>
        <v>116865.17986666667</v>
      </c>
      <c r="AS29" s="63">
        <f>'Mains Detail'!AU43</f>
        <v>116865.17986666667</v>
      </c>
      <c r="AT29" s="63">
        <f>'Mains Detail'!AV43</f>
        <v>116865.17986666667</v>
      </c>
      <c r="AU29" s="63">
        <f>'Mains Detail'!AW43</f>
        <v>116865.17986666667</v>
      </c>
      <c r="AV29" s="63">
        <f>'Mains Detail'!AX43</f>
        <v>116865.17986666667</v>
      </c>
      <c r="AW29" s="63">
        <f>'Mains Detail'!AY43</f>
        <v>116865.17986666667</v>
      </c>
    </row>
    <row r="30" spans="1:53">
      <c r="A30" t="s">
        <v>110</v>
      </c>
      <c r="B30" s="4">
        <f t="shared" ref="B30:Y30" si="17">B28-B29</f>
        <v>0</v>
      </c>
      <c r="C30" s="4">
        <f t="shared" si="17"/>
        <v>0</v>
      </c>
      <c r="D30" s="4">
        <f t="shared" si="17"/>
        <v>0</v>
      </c>
      <c r="E30" s="4">
        <f t="shared" si="17"/>
        <v>0</v>
      </c>
      <c r="F30" s="4">
        <f t="shared" si="17"/>
        <v>0</v>
      </c>
      <c r="G30" s="4">
        <f t="shared" si="17"/>
        <v>0</v>
      </c>
      <c r="H30" s="4">
        <f t="shared" si="17"/>
        <v>0</v>
      </c>
      <c r="I30" s="4">
        <f t="shared" si="17"/>
        <v>0</v>
      </c>
      <c r="J30" s="4">
        <f t="shared" si="17"/>
        <v>0</v>
      </c>
      <c r="K30" s="4">
        <f t="shared" si="17"/>
        <v>0</v>
      </c>
      <c r="L30" s="4">
        <f t="shared" si="17"/>
        <v>0</v>
      </c>
      <c r="M30" s="4">
        <f t="shared" si="17"/>
        <v>0</v>
      </c>
      <c r="N30" s="4">
        <f t="shared" si="17"/>
        <v>0</v>
      </c>
      <c r="O30" s="4">
        <f t="shared" si="17"/>
        <v>0</v>
      </c>
      <c r="P30" s="4">
        <f t="shared" si="17"/>
        <v>0</v>
      </c>
      <c r="Q30" s="4">
        <f t="shared" si="17"/>
        <v>0</v>
      </c>
      <c r="R30" s="4">
        <f t="shared" si="17"/>
        <v>0</v>
      </c>
      <c r="S30" s="4">
        <f t="shared" si="17"/>
        <v>0</v>
      </c>
      <c r="T30" s="4">
        <f t="shared" si="17"/>
        <v>0</v>
      </c>
      <c r="U30" s="4">
        <f t="shared" si="17"/>
        <v>0</v>
      </c>
      <c r="V30" s="4">
        <f t="shared" si="17"/>
        <v>0</v>
      </c>
      <c r="W30" s="4">
        <f t="shared" si="17"/>
        <v>0</v>
      </c>
      <c r="X30" s="4">
        <f t="shared" si="17"/>
        <v>0</v>
      </c>
      <c r="Y30" s="4">
        <f t="shared" si="17"/>
        <v>0</v>
      </c>
      <c r="Z30" s="4">
        <f t="shared" ref="Z30:AW30" si="18">Z28-Z29</f>
        <v>227675.16906666665</v>
      </c>
      <c r="AA30" s="4">
        <f t="shared" si="18"/>
        <v>227675.16906666665</v>
      </c>
      <c r="AB30" s="4">
        <f t="shared" si="18"/>
        <v>227675.16906666665</v>
      </c>
      <c r="AC30" s="4">
        <f t="shared" si="18"/>
        <v>227675.16906666665</v>
      </c>
      <c r="AD30" s="4">
        <f t="shared" si="18"/>
        <v>227675.16906666665</v>
      </c>
      <c r="AE30" s="4">
        <f t="shared" si="18"/>
        <v>227675.16906666665</v>
      </c>
      <c r="AF30" s="4">
        <f t="shared" si="18"/>
        <v>227675.16906666665</v>
      </c>
      <c r="AG30" s="4">
        <f t="shared" si="18"/>
        <v>227675.16906666665</v>
      </c>
      <c r="AH30" s="4">
        <f t="shared" si="18"/>
        <v>227675.16906666665</v>
      </c>
      <c r="AI30" s="4">
        <f t="shared" si="18"/>
        <v>110809.98919999998</v>
      </c>
      <c r="AJ30" s="4">
        <f t="shared" si="18"/>
        <v>110809.98919999998</v>
      </c>
      <c r="AK30" s="4">
        <f t="shared" si="18"/>
        <v>110809.98919999998</v>
      </c>
      <c r="AL30" s="4">
        <f t="shared" si="18"/>
        <v>320319.58626666665</v>
      </c>
      <c r="AM30" s="4">
        <f t="shared" si="18"/>
        <v>320319.58626666665</v>
      </c>
      <c r="AN30" s="4">
        <f t="shared" si="18"/>
        <v>320319.58626666665</v>
      </c>
      <c r="AO30" s="4">
        <f t="shared" si="18"/>
        <v>320319.58626666665</v>
      </c>
      <c r="AP30" s="4">
        <f t="shared" si="18"/>
        <v>320319.58626666665</v>
      </c>
      <c r="AQ30" s="4">
        <f t="shared" si="18"/>
        <v>320319.58626666665</v>
      </c>
      <c r="AR30" s="4">
        <f t="shared" si="18"/>
        <v>320319.58626666665</v>
      </c>
      <c r="AS30" s="4">
        <f t="shared" si="18"/>
        <v>320319.58626666665</v>
      </c>
      <c r="AT30" s="4">
        <f t="shared" si="18"/>
        <v>320319.58626666665</v>
      </c>
      <c r="AU30" s="4">
        <f t="shared" si="18"/>
        <v>320319.58626666665</v>
      </c>
      <c r="AV30" s="4">
        <f t="shared" si="18"/>
        <v>320319.58626666665</v>
      </c>
      <c r="AW30" s="4">
        <f t="shared" si="18"/>
        <v>320319.58626666665</v>
      </c>
    </row>
    <row r="31" spans="1:53">
      <c r="A31" t="s">
        <v>111</v>
      </c>
      <c r="B31" s="4">
        <v>0.2472</v>
      </c>
      <c r="C31" s="4">
        <v>0.2472</v>
      </c>
      <c r="D31" s="4">
        <v>0.2472</v>
      </c>
      <c r="E31" s="4">
        <v>0.2472</v>
      </c>
      <c r="F31" s="4">
        <v>0.2472</v>
      </c>
      <c r="G31" s="4">
        <v>0.2472</v>
      </c>
      <c r="H31" s="4">
        <v>0.2472</v>
      </c>
      <c r="I31" s="4">
        <v>0.2472</v>
      </c>
      <c r="J31" s="4">
        <v>0.2472</v>
      </c>
      <c r="K31" s="4">
        <v>0.2472</v>
      </c>
      <c r="L31" s="4">
        <v>0.2472</v>
      </c>
      <c r="M31" s="4">
        <v>0.2472</v>
      </c>
      <c r="N31" s="4">
        <v>0.2472</v>
      </c>
      <c r="O31" s="4">
        <v>0.2472</v>
      </c>
      <c r="P31" s="4">
        <v>0.2472</v>
      </c>
      <c r="Q31" s="4">
        <v>0.2472</v>
      </c>
      <c r="R31" s="4">
        <v>0.2472</v>
      </c>
      <c r="S31" s="4">
        <v>0.2472</v>
      </c>
      <c r="T31" s="4">
        <v>0.2472</v>
      </c>
      <c r="U31" s="4">
        <v>0.2472</v>
      </c>
      <c r="V31" s="4">
        <v>0.2472</v>
      </c>
      <c r="W31" s="4">
        <v>0.2472</v>
      </c>
      <c r="X31" s="4">
        <v>0.2472</v>
      </c>
      <c r="Y31" s="4">
        <v>0.2472</v>
      </c>
      <c r="Z31" s="4">
        <v>0.2472</v>
      </c>
      <c r="AA31" s="4">
        <v>0.2472</v>
      </c>
      <c r="AB31" s="4">
        <v>0.2472</v>
      </c>
      <c r="AC31" s="4">
        <v>0.2472</v>
      </c>
      <c r="AD31" s="4">
        <v>0.2472</v>
      </c>
      <c r="AE31" s="4">
        <v>0.2472</v>
      </c>
      <c r="AF31" s="4">
        <v>0.2472</v>
      </c>
      <c r="AG31" s="4">
        <v>0.2472</v>
      </c>
      <c r="AH31" s="4">
        <v>0.2472</v>
      </c>
      <c r="AI31" s="4">
        <v>0.2472</v>
      </c>
      <c r="AJ31" s="4">
        <v>0.2472</v>
      </c>
      <c r="AK31" s="4">
        <v>0.2472</v>
      </c>
      <c r="AL31" s="4">
        <v>0.2472</v>
      </c>
      <c r="AM31" s="4">
        <v>0.2472</v>
      </c>
      <c r="AN31" s="4">
        <v>0.2472</v>
      </c>
      <c r="AO31" s="4">
        <v>0.2472</v>
      </c>
      <c r="AP31" s="4">
        <v>0.2472</v>
      </c>
      <c r="AQ31" s="4">
        <v>0.2472</v>
      </c>
      <c r="AR31" s="4">
        <v>0.2472</v>
      </c>
      <c r="AS31" s="4">
        <v>0.2472</v>
      </c>
      <c r="AT31" s="4">
        <v>0.2472</v>
      </c>
      <c r="AU31" s="4">
        <v>0.2472</v>
      </c>
      <c r="AV31" s="4">
        <v>0.2472</v>
      </c>
      <c r="AW31" s="4">
        <v>0.2472</v>
      </c>
    </row>
    <row r="32" spans="1:53">
      <c r="A32" s="45" t="s">
        <v>150</v>
      </c>
      <c r="B32" s="4">
        <f t="shared" ref="B32:Y32" si="19">B30*B31</f>
        <v>0</v>
      </c>
      <c r="C32" s="4">
        <f t="shared" si="19"/>
        <v>0</v>
      </c>
      <c r="D32" s="4">
        <f t="shared" si="19"/>
        <v>0</v>
      </c>
      <c r="E32" s="4">
        <f t="shared" si="19"/>
        <v>0</v>
      </c>
      <c r="F32" s="4">
        <f t="shared" si="19"/>
        <v>0</v>
      </c>
      <c r="G32" s="4">
        <f t="shared" si="19"/>
        <v>0</v>
      </c>
      <c r="H32" s="4">
        <f t="shared" si="19"/>
        <v>0</v>
      </c>
      <c r="I32" s="4">
        <f t="shared" si="19"/>
        <v>0</v>
      </c>
      <c r="J32" s="4">
        <f t="shared" si="19"/>
        <v>0</v>
      </c>
      <c r="K32" s="4">
        <f t="shared" si="19"/>
        <v>0</v>
      </c>
      <c r="L32" s="4">
        <f t="shared" si="19"/>
        <v>0</v>
      </c>
      <c r="M32" s="4">
        <f t="shared" si="19"/>
        <v>0</v>
      </c>
      <c r="N32" s="4">
        <f t="shared" si="19"/>
        <v>0</v>
      </c>
      <c r="O32" s="4">
        <f t="shared" si="19"/>
        <v>0</v>
      </c>
      <c r="P32" s="4">
        <f t="shared" si="19"/>
        <v>0</v>
      </c>
      <c r="Q32" s="4">
        <f t="shared" si="19"/>
        <v>0</v>
      </c>
      <c r="R32" s="4">
        <f t="shared" si="19"/>
        <v>0</v>
      </c>
      <c r="S32" s="4">
        <f t="shared" si="19"/>
        <v>0</v>
      </c>
      <c r="T32" s="4">
        <f t="shared" si="19"/>
        <v>0</v>
      </c>
      <c r="U32" s="4">
        <f t="shared" si="19"/>
        <v>0</v>
      </c>
      <c r="V32" s="4">
        <f t="shared" si="19"/>
        <v>0</v>
      </c>
      <c r="W32" s="4">
        <f t="shared" si="19"/>
        <v>0</v>
      </c>
      <c r="X32" s="4">
        <f t="shared" si="19"/>
        <v>0</v>
      </c>
      <c r="Y32" s="4">
        <f t="shared" si="19"/>
        <v>0</v>
      </c>
      <c r="Z32" s="4">
        <f t="shared" ref="Z32:AW32" si="20">Z30*Z31</f>
        <v>56281.301793279999</v>
      </c>
      <c r="AA32" s="4">
        <f t="shared" si="20"/>
        <v>56281.301793279999</v>
      </c>
      <c r="AB32" s="4">
        <f t="shared" si="20"/>
        <v>56281.301793279999</v>
      </c>
      <c r="AC32" s="4">
        <f t="shared" si="20"/>
        <v>56281.301793279999</v>
      </c>
      <c r="AD32" s="4">
        <f t="shared" si="20"/>
        <v>56281.301793279999</v>
      </c>
      <c r="AE32" s="4">
        <f t="shared" si="20"/>
        <v>56281.301793279999</v>
      </c>
      <c r="AF32" s="4">
        <f t="shared" si="20"/>
        <v>56281.301793279999</v>
      </c>
      <c r="AG32" s="4">
        <f t="shared" si="20"/>
        <v>56281.301793279999</v>
      </c>
      <c r="AH32" s="4">
        <f t="shared" si="20"/>
        <v>56281.301793279999</v>
      </c>
      <c r="AI32" s="4">
        <f t="shared" si="20"/>
        <v>27392.229330239996</v>
      </c>
      <c r="AJ32" s="4">
        <f t="shared" si="20"/>
        <v>27392.229330239996</v>
      </c>
      <c r="AK32" s="4">
        <f t="shared" si="20"/>
        <v>27392.229330239996</v>
      </c>
      <c r="AL32" s="4">
        <f t="shared" si="20"/>
        <v>79183.001725120004</v>
      </c>
      <c r="AM32" s="4">
        <f t="shared" si="20"/>
        <v>79183.001725120004</v>
      </c>
      <c r="AN32" s="4">
        <f t="shared" si="20"/>
        <v>79183.001725120004</v>
      </c>
      <c r="AO32" s="4">
        <f t="shared" si="20"/>
        <v>79183.001725120004</v>
      </c>
      <c r="AP32" s="4">
        <f t="shared" si="20"/>
        <v>79183.001725120004</v>
      </c>
      <c r="AQ32" s="4">
        <f t="shared" si="20"/>
        <v>79183.001725120004</v>
      </c>
      <c r="AR32" s="4">
        <f t="shared" si="20"/>
        <v>79183.001725120004</v>
      </c>
      <c r="AS32" s="4">
        <f t="shared" si="20"/>
        <v>79183.001725120004</v>
      </c>
      <c r="AT32" s="4">
        <f t="shared" si="20"/>
        <v>79183.001725120004</v>
      </c>
      <c r="AU32" s="4">
        <f t="shared" si="20"/>
        <v>79183.001725120004</v>
      </c>
      <c r="AV32" s="4">
        <f t="shared" si="20"/>
        <v>79183.001725120004</v>
      </c>
      <c r="AW32" s="4">
        <f t="shared" si="20"/>
        <v>79183.001725120004</v>
      </c>
    </row>
    <row r="33" spans="1:51">
      <c r="J33" s="51"/>
      <c r="K33" s="6"/>
      <c r="L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51" t="s">
        <v>173</v>
      </c>
      <c r="AL33" s="6">
        <f t="shared" ref="AL33:AW33" si="21">DAY(N24)</f>
        <v>31</v>
      </c>
      <c r="AM33" s="6">
        <f t="shared" si="21"/>
        <v>28</v>
      </c>
      <c r="AN33" s="6">
        <f t="shared" si="21"/>
        <v>31</v>
      </c>
      <c r="AO33" s="6">
        <f t="shared" si="21"/>
        <v>30</v>
      </c>
      <c r="AP33" s="6">
        <f t="shared" si="21"/>
        <v>31</v>
      </c>
      <c r="AQ33" s="6">
        <f t="shared" si="21"/>
        <v>30</v>
      </c>
      <c r="AR33" s="6">
        <f t="shared" si="21"/>
        <v>31</v>
      </c>
      <c r="AS33" s="6">
        <f t="shared" si="21"/>
        <v>31</v>
      </c>
      <c r="AT33" s="6">
        <f t="shared" si="21"/>
        <v>30</v>
      </c>
      <c r="AU33" s="6">
        <f t="shared" si="21"/>
        <v>31</v>
      </c>
      <c r="AV33" s="6">
        <f t="shared" si="21"/>
        <v>30</v>
      </c>
      <c r="AW33" s="6">
        <f t="shared" si="21"/>
        <v>31</v>
      </c>
      <c r="AX33" s="6"/>
      <c r="AY33" s="6"/>
    </row>
    <row r="34" spans="1:51">
      <c r="L34" s="67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7" t="s">
        <v>174</v>
      </c>
      <c r="AL34" s="68">
        <f>(SUM($AL$33:$AW$33)-SUM($AL$33:AL33))/SUM($AL$33:$AW$33)</f>
        <v>0.91506849315068495</v>
      </c>
      <c r="AM34" s="68">
        <f>(SUM($AL$33:$AW$33)-SUM($AL$33:AM33))/SUM($AL$33:$AW$33)</f>
        <v>0.83835616438356164</v>
      </c>
      <c r="AN34" s="68">
        <f>(SUM($AL$33:$AW$33)-SUM($AL$33:AN33))/SUM($AL$33:$AW$33)</f>
        <v>0.75342465753424659</v>
      </c>
      <c r="AO34" s="68">
        <f>(SUM($AL$33:$AW$33)-SUM($AL$33:AO33))/SUM($AL$33:$AW$33)</f>
        <v>0.67123287671232879</v>
      </c>
      <c r="AP34" s="68">
        <f>(SUM($AL$33:$AW$33)-SUM($AL$33:AP33))/SUM($AL$33:$AW$33)</f>
        <v>0.58630136986301373</v>
      </c>
      <c r="AQ34" s="68">
        <f>(SUM($AL$33:$AW$33)-SUM($AL$33:AQ33))/SUM($AL$33:$AW$33)</f>
        <v>0.50410958904109593</v>
      </c>
      <c r="AR34" s="68">
        <f>(SUM($AL$33:$AW$33)-SUM($AL$33:AR33))/SUM($AL$33:$AW$33)</f>
        <v>0.41917808219178082</v>
      </c>
      <c r="AS34" s="68">
        <f>(SUM($AL$33:$AW$33)-SUM($AL$33:AS33))/SUM($AL$33:$AW$33)</f>
        <v>0.33424657534246577</v>
      </c>
      <c r="AT34" s="68">
        <f>(SUM($AL$33:$AW$33)-SUM($AL$33:AT33))/SUM($AL$33:$AW$33)</f>
        <v>0.25205479452054796</v>
      </c>
      <c r="AU34" s="68">
        <f>(SUM($AL$33:$AW$33)-SUM($AL$33:AU33))/SUM($AL$33:$AW$33)</f>
        <v>0.16712328767123288</v>
      </c>
      <c r="AV34" s="68">
        <f>(SUM($AL$33:$AW$33)-SUM($AL$33:AV33))/SUM($AL$33:$AW$33)</f>
        <v>8.4931506849315067E-2</v>
      </c>
      <c r="AW34" s="68">
        <f>(SUM($AL$33:$AW$33)-SUM($AL$33:AW33))/SUM($AL$33:$AW$33)</f>
        <v>0</v>
      </c>
    </row>
    <row r="35" spans="1:51">
      <c r="A35" s="45" t="s">
        <v>151</v>
      </c>
      <c r="K35" s="4"/>
      <c r="L35" s="4"/>
      <c r="N35" s="4">
        <f t="shared" ref="N35:Y35" si="22">N32*AL34</f>
        <v>0</v>
      </c>
      <c r="O35" s="4">
        <f t="shared" si="22"/>
        <v>0</v>
      </c>
      <c r="P35" s="4">
        <f t="shared" si="22"/>
        <v>0</v>
      </c>
      <c r="Q35" s="4">
        <f t="shared" si="22"/>
        <v>0</v>
      </c>
      <c r="R35" s="4">
        <f t="shared" si="22"/>
        <v>0</v>
      </c>
      <c r="S35" s="4">
        <f t="shared" si="22"/>
        <v>0</v>
      </c>
      <c r="T35" s="4">
        <f t="shared" si="22"/>
        <v>0</v>
      </c>
      <c r="U35" s="4">
        <f t="shared" si="22"/>
        <v>0</v>
      </c>
      <c r="V35" s="4">
        <f t="shared" si="22"/>
        <v>0</v>
      </c>
      <c r="W35" s="4">
        <f t="shared" si="22"/>
        <v>0</v>
      </c>
      <c r="X35" s="4">
        <f t="shared" si="22"/>
        <v>0</v>
      </c>
      <c r="Y35" s="4">
        <f t="shared" si="22"/>
        <v>0</v>
      </c>
      <c r="Z35" s="4">
        <f t="shared" ref="Z35:AW35" si="23">Z32*Z34</f>
        <v>0</v>
      </c>
      <c r="AA35" s="4">
        <f t="shared" si="23"/>
        <v>0</v>
      </c>
      <c r="AB35" s="4">
        <f t="shared" si="23"/>
        <v>0</v>
      </c>
      <c r="AC35" s="4">
        <f t="shared" si="23"/>
        <v>0</v>
      </c>
      <c r="AD35" s="4">
        <f t="shared" si="23"/>
        <v>0</v>
      </c>
      <c r="AE35" s="4">
        <f t="shared" si="23"/>
        <v>0</v>
      </c>
      <c r="AF35" s="4">
        <f t="shared" si="23"/>
        <v>0</v>
      </c>
      <c r="AG35" s="4">
        <f t="shared" si="23"/>
        <v>0</v>
      </c>
      <c r="AH35" s="4">
        <f t="shared" si="23"/>
        <v>0</v>
      </c>
      <c r="AI35" s="4">
        <f t="shared" si="23"/>
        <v>0</v>
      </c>
      <c r="AJ35" s="4">
        <f t="shared" si="23"/>
        <v>0</v>
      </c>
      <c r="AK35" s="4"/>
      <c r="AL35" s="4">
        <f t="shared" si="23"/>
        <v>72457.870071753656</v>
      </c>
      <c r="AM35" s="4">
        <f t="shared" si="23"/>
        <v>66383.557610648553</v>
      </c>
      <c r="AN35" s="4">
        <f t="shared" si="23"/>
        <v>59658.425957282197</v>
      </c>
      <c r="AO35" s="4">
        <f t="shared" si="23"/>
        <v>53150.234034669593</v>
      </c>
      <c r="AP35" s="4">
        <f t="shared" si="23"/>
        <v>46425.102381303237</v>
      </c>
      <c r="AQ35" s="4">
        <f t="shared" si="23"/>
        <v>39916.910458690632</v>
      </c>
      <c r="AR35" s="4">
        <f t="shared" si="23"/>
        <v>33191.778805324277</v>
      </c>
      <c r="AS35" s="4">
        <f t="shared" si="23"/>
        <v>26466.647151957921</v>
      </c>
      <c r="AT35" s="4">
        <f t="shared" si="23"/>
        <v>19958.455229345316</v>
      </c>
      <c r="AU35" s="4">
        <f t="shared" si="23"/>
        <v>13233.32357597896</v>
      </c>
      <c r="AV35" s="4">
        <f t="shared" si="23"/>
        <v>6725.1316533663567</v>
      </c>
      <c r="AW35" s="4">
        <f t="shared" si="23"/>
        <v>0</v>
      </c>
    </row>
    <row r="36" spans="1:51">
      <c r="A36" s="45" t="s">
        <v>152</v>
      </c>
      <c r="B36" s="4">
        <f>B32</f>
        <v>0</v>
      </c>
      <c r="C36" s="4">
        <f t="shared" ref="C36:J36" si="24">B36+C32</f>
        <v>0</v>
      </c>
      <c r="D36" s="4">
        <f t="shared" si="24"/>
        <v>0</v>
      </c>
      <c r="E36" s="4">
        <f t="shared" si="24"/>
        <v>0</v>
      </c>
      <c r="F36" s="4">
        <f t="shared" si="24"/>
        <v>0</v>
      </c>
      <c r="G36" s="4">
        <f t="shared" si="24"/>
        <v>0</v>
      </c>
      <c r="H36" s="4">
        <f t="shared" si="24"/>
        <v>0</v>
      </c>
      <c r="I36" s="4">
        <f t="shared" si="24"/>
        <v>0</v>
      </c>
      <c r="J36" s="4">
        <f t="shared" si="24"/>
        <v>0</v>
      </c>
      <c r="K36" s="4">
        <f t="shared" ref="K36" si="25">J36+K32</f>
        <v>0</v>
      </c>
      <c r="L36" s="4">
        <f>K36+L32</f>
        <v>0</v>
      </c>
      <c r="M36" s="4">
        <f t="shared" ref="M36" si="26">L36+M32</f>
        <v>0</v>
      </c>
      <c r="N36" s="4">
        <f>M36+N35</f>
        <v>0</v>
      </c>
      <c r="O36" s="4">
        <f t="shared" ref="O36:Y36" si="27">N36+O35</f>
        <v>0</v>
      </c>
      <c r="P36" s="4">
        <f t="shared" si="27"/>
        <v>0</v>
      </c>
      <c r="Q36" s="4">
        <f t="shared" si="27"/>
        <v>0</v>
      </c>
      <c r="R36" s="4">
        <f t="shared" si="27"/>
        <v>0</v>
      </c>
      <c r="S36" s="4">
        <f t="shared" si="27"/>
        <v>0</v>
      </c>
      <c r="T36" s="4">
        <f t="shared" si="27"/>
        <v>0</v>
      </c>
      <c r="U36" s="4">
        <f t="shared" si="27"/>
        <v>0</v>
      </c>
      <c r="V36" s="4">
        <f t="shared" si="27"/>
        <v>0</v>
      </c>
      <c r="W36" s="4">
        <f t="shared" si="27"/>
        <v>0</v>
      </c>
      <c r="X36" s="4">
        <f t="shared" si="27"/>
        <v>0</v>
      </c>
      <c r="Y36" s="4">
        <f t="shared" si="27"/>
        <v>0</v>
      </c>
      <c r="Z36" s="4">
        <f>Z32</f>
        <v>56281.301793279999</v>
      </c>
      <c r="AA36" s="4">
        <f>Z36+AA32</f>
        <v>112562.60358656</v>
      </c>
      <c r="AB36" s="4">
        <f t="shared" ref="AB36:AK36" si="28">AA36+AB32</f>
        <v>168843.90537984</v>
      </c>
      <c r="AC36" s="4">
        <f t="shared" si="28"/>
        <v>225125.20717312</v>
      </c>
      <c r="AD36" s="4">
        <f t="shared" si="28"/>
        <v>281406.5089664</v>
      </c>
      <c r="AE36" s="4">
        <f t="shared" si="28"/>
        <v>337687.81075968</v>
      </c>
      <c r="AF36" s="4">
        <f t="shared" si="28"/>
        <v>393969.11255296</v>
      </c>
      <c r="AG36" s="4">
        <f t="shared" si="28"/>
        <v>450250.41434624</v>
      </c>
      <c r="AH36" s="4">
        <f t="shared" si="28"/>
        <v>506531.71613951999</v>
      </c>
      <c r="AI36" s="4">
        <f t="shared" si="28"/>
        <v>533923.94546975999</v>
      </c>
      <c r="AJ36" s="4">
        <f t="shared" si="28"/>
        <v>561316.17480000004</v>
      </c>
      <c r="AK36" s="4">
        <f t="shared" si="28"/>
        <v>588708.40413024009</v>
      </c>
      <c r="AL36" s="4">
        <f t="shared" ref="AL36" si="29">AK36+AL35</f>
        <v>661166.27420199371</v>
      </c>
      <c r="AM36" s="4">
        <f t="shared" ref="AM36" si="30">AL36+AM35</f>
        <v>727549.83181264228</v>
      </c>
      <c r="AN36" s="4">
        <f t="shared" ref="AN36" si="31">AM36+AN35</f>
        <v>787208.25776992447</v>
      </c>
      <c r="AO36" s="4">
        <f t="shared" ref="AO36" si="32">AN36+AO35</f>
        <v>840358.49180459406</v>
      </c>
      <c r="AP36" s="4">
        <f t="shared" ref="AP36" si="33">AO36+AP35</f>
        <v>886783.59418589727</v>
      </c>
      <c r="AQ36" s="4">
        <f t="shared" ref="AQ36" si="34">AP36+AQ35</f>
        <v>926700.50464458787</v>
      </c>
      <c r="AR36" s="4">
        <f t="shared" ref="AR36" si="35">AQ36+AR35</f>
        <v>959892.28344991209</v>
      </c>
      <c r="AS36" s="4">
        <f t="shared" ref="AS36" si="36">AR36+AS35</f>
        <v>986358.93060187006</v>
      </c>
      <c r="AT36" s="4">
        <f t="shared" ref="AT36" si="37">AS36+AT35</f>
        <v>1006317.3858312154</v>
      </c>
      <c r="AU36" s="4">
        <f t="shared" ref="AU36" si="38">AT36+AU35</f>
        <v>1019550.7094071944</v>
      </c>
      <c r="AV36" s="4">
        <f t="shared" ref="AV36" si="39">AU36+AV35</f>
        <v>1026275.8410605608</v>
      </c>
      <c r="AW36" s="4">
        <f t="shared" ref="AW36" si="40">AV36+AW35</f>
        <v>1026275.8410605608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Y55"/>
  <sheetViews>
    <sheetView topLeftCell="C1" zoomScale="115" zoomScaleNormal="115" zoomScaleSheetLayoutView="70" workbookViewId="0">
      <pane xSplit="1" ySplit="2" topLeftCell="AB3" activePane="bottomRight" state="frozen"/>
      <selection activeCell="C1" sqref="C1"/>
      <selection pane="topRight" activeCell="D1" sqref="D1"/>
      <selection pane="bottomLeft" activeCell="C3" sqref="C3"/>
      <selection pane="bottomRight" activeCell="AK32" sqref="AK32"/>
    </sheetView>
  </sheetViews>
  <sheetFormatPr defaultRowHeight="12.75"/>
  <cols>
    <col min="1" max="1" width="6.85546875" bestFit="1" customWidth="1"/>
    <col min="2" max="2" width="11" customWidth="1"/>
    <col min="3" max="3" width="47.5703125" bestFit="1" customWidth="1"/>
    <col min="4" max="11" width="12.28515625" customWidth="1"/>
    <col min="12" max="12" width="13.28515625" customWidth="1"/>
    <col min="13" max="13" width="12.7109375" customWidth="1"/>
    <col min="14" max="14" width="13.85546875" customWidth="1"/>
    <col min="15" max="15" width="12.7109375" customWidth="1"/>
    <col min="16" max="23" width="11.7109375" customWidth="1"/>
    <col min="24" max="24" width="13.28515625" customWidth="1"/>
    <col min="25" max="25" width="11.7109375" customWidth="1"/>
    <col min="26" max="27" width="12.7109375" customWidth="1"/>
    <col min="28" max="28" width="10.42578125" bestFit="1" customWidth="1"/>
    <col min="29" max="29" width="11.28515625" bestFit="1" customWidth="1"/>
    <col min="30" max="31" width="10.28515625" bestFit="1" customWidth="1"/>
    <col min="32" max="35" width="11.28515625" bestFit="1" customWidth="1"/>
    <col min="36" max="36" width="13.28515625" bestFit="1" customWidth="1"/>
    <col min="37" max="37" width="11.7109375" bestFit="1" customWidth="1"/>
    <col min="38" max="39" width="12.7109375" bestFit="1" customWidth="1"/>
    <col min="40" max="47" width="11.28515625" bestFit="1" customWidth="1"/>
    <col min="48" max="48" width="13.28515625" bestFit="1" customWidth="1"/>
    <col min="49" max="49" width="11.28515625" bestFit="1" customWidth="1"/>
    <col min="50" max="51" width="12.7109375" bestFit="1" customWidth="1"/>
  </cols>
  <sheetData>
    <row r="1" spans="1:51">
      <c r="D1" s="50" t="s">
        <v>98</v>
      </c>
      <c r="E1" s="50" t="s">
        <v>99</v>
      </c>
      <c r="F1" s="50" t="s">
        <v>100</v>
      </c>
      <c r="G1" s="50" t="s">
        <v>101</v>
      </c>
      <c r="H1" s="50" t="s">
        <v>102</v>
      </c>
      <c r="I1" s="50" t="s">
        <v>103</v>
      </c>
      <c r="J1" s="50" t="s">
        <v>104</v>
      </c>
      <c r="K1" s="50" t="s">
        <v>105</v>
      </c>
      <c r="L1" s="50" t="s">
        <v>106</v>
      </c>
      <c r="M1" s="50" t="s">
        <v>107</v>
      </c>
      <c r="N1" s="50" t="s">
        <v>108</v>
      </c>
      <c r="O1" s="50" t="s">
        <v>158</v>
      </c>
      <c r="P1" s="50" t="s">
        <v>159</v>
      </c>
      <c r="Q1" s="50" t="s">
        <v>160</v>
      </c>
      <c r="R1" s="50" t="s">
        <v>161</v>
      </c>
      <c r="S1" s="50" t="s">
        <v>162</v>
      </c>
      <c r="T1" s="50" t="s">
        <v>163</v>
      </c>
      <c r="U1" s="50" t="s">
        <v>164</v>
      </c>
      <c r="V1" s="50" t="s">
        <v>165</v>
      </c>
      <c r="W1" s="50" t="s">
        <v>166</v>
      </c>
      <c r="X1" s="50" t="s">
        <v>167</v>
      </c>
      <c r="Y1" s="50" t="s">
        <v>169</v>
      </c>
      <c r="Z1" s="50" t="s">
        <v>170</v>
      </c>
      <c r="AA1" s="50" t="s">
        <v>172</v>
      </c>
      <c r="AB1" s="50" t="s">
        <v>177</v>
      </c>
      <c r="AC1" s="50" t="s">
        <v>178</v>
      </c>
      <c r="AD1" s="50" t="s">
        <v>179</v>
      </c>
      <c r="AE1" s="50" t="s">
        <v>180</v>
      </c>
      <c r="AF1" s="50" t="s">
        <v>181</v>
      </c>
      <c r="AG1" s="50" t="s">
        <v>182</v>
      </c>
      <c r="AH1" s="50" t="s">
        <v>183</v>
      </c>
      <c r="AI1" s="50" t="s">
        <v>184</v>
      </c>
      <c r="AJ1" s="50" t="s">
        <v>185</v>
      </c>
      <c r="AK1" s="50" t="s">
        <v>186</v>
      </c>
      <c r="AL1" s="50" t="s">
        <v>187</v>
      </c>
      <c r="AM1" s="50" t="s">
        <v>188</v>
      </c>
      <c r="AN1" s="50" t="s">
        <v>189</v>
      </c>
      <c r="AO1" s="50" t="s">
        <v>190</v>
      </c>
      <c r="AP1" s="50" t="s">
        <v>191</v>
      </c>
      <c r="AQ1" s="50" t="s">
        <v>192</v>
      </c>
      <c r="AR1" s="50" t="s">
        <v>193</v>
      </c>
      <c r="AS1" s="50" t="s">
        <v>194</v>
      </c>
      <c r="AT1" s="50" t="s">
        <v>195</v>
      </c>
      <c r="AU1" s="50" t="s">
        <v>196</v>
      </c>
      <c r="AV1" s="50" t="s">
        <v>197</v>
      </c>
      <c r="AW1" s="50" t="s">
        <v>198</v>
      </c>
      <c r="AX1" s="50" t="s">
        <v>199</v>
      </c>
      <c r="AY1" s="50" t="s">
        <v>200</v>
      </c>
    </row>
    <row r="2" spans="1:51">
      <c r="D2" s="9">
        <v>44592</v>
      </c>
      <c r="E2" s="9">
        <f t="shared" ref="E2" si="0">EOMONTH(D2,1)</f>
        <v>44620</v>
      </c>
      <c r="F2" s="9">
        <f t="shared" ref="F2" si="1">EOMONTH(E2,1)</f>
        <v>44651</v>
      </c>
      <c r="G2" s="9">
        <f t="shared" ref="G2" si="2">EOMONTH(F2,1)</f>
        <v>44681</v>
      </c>
      <c r="H2" s="9">
        <f t="shared" ref="H2" si="3">EOMONTH(G2,1)</f>
        <v>44712</v>
      </c>
      <c r="I2" s="9">
        <f t="shared" ref="I2" si="4">EOMONTH(H2,1)</f>
        <v>44742</v>
      </c>
      <c r="J2" s="9">
        <f t="shared" ref="J2" si="5">EOMONTH(I2,1)</f>
        <v>44773</v>
      </c>
      <c r="K2" s="9">
        <f t="shared" ref="K2" si="6">EOMONTH(J2,1)</f>
        <v>44804</v>
      </c>
      <c r="L2" s="9">
        <f t="shared" ref="L2" si="7">EOMONTH(K2,1)</f>
        <v>44834</v>
      </c>
      <c r="M2" s="9">
        <f t="shared" ref="M2" si="8">EOMONTH(L2,1)</f>
        <v>44865</v>
      </c>
      <c r="N2" s="9">
        <f t="shared" ref="N2:O2" si="9">EOMONTH(M2,1)</f>
        <v>44895</v>
      </c>
      <c r="O2" s="9">
        <f t="shared" si="9"/>
        <v>44926</v>
      </c>
      <c r="P2" s="9">
        <f t="shared" ref="P2" si="10">EOMONTH(O2,1)</f>
        <v>44957</v>
      </c>
      <c r="Q2" s="9">
        <f t="shared" ref="Q2" si="11">EOMONTH(P2,1)</f>
        <v>44985</v>
      </c>
      <c r="R2" s="9">
        <f t="shared" ref="R2" si="12">EOMONTH(Q2,1)</f>
        <v>45016</v>
      </c>
      <c r="S2" s="9">
        <f t="shared" ref="S2" si="13">EOMONTH(R2,1)</f>
        <v>45046</v>
      </c>
      <c r="T2" s="9">
        <f t="shared" ref="T2" si="14">EOMONTH(S2,1)</f>
        <v>45077</v>
      </c>
      <c r="U2" s="9">
        <f t="shared" ref="U2" si="15">EOMONTH(T2,1)</f>
        <v>45107</v>
      </c>
      <c r="V2" s="9">
        <f t="shared" ref="V2" si="16">EOMONTH(U2,1)</f>
        <v>45138</v>
      </c>
      <c r="W2" s="9">
        <f t="shared" ref="W2" si="17">EOMONTH(V2,1)</f>
        <v>45169</v>
      </c>
      <c r="X2" s="9">
        <f t="shared" ref="X2" si="18">EOMONTH(W2,1)</f>
        <v>45199</v>
      </c>
      <c r="Y2" s="9">
        <f t="shared" ref="Y2:AA2" si="19">EOMONTH(X2,1)</f>
        <v>45230</v>
      </c>
      <c r="Z2" s="9">
        <f t="shared" ref="Z2" si="20">EOMONTH(Y2,1)</f>
        <v>45260</v>
      </c>
      <c r="AA2" s="9">
        <f t="shared" si="19"/>
        <v>45291</v>
      </c>
      <c r="AB2" s="9">
        <f t="shared" ref="AB2" si="21">EOMONTH(AA2,1)</f>
        <v>45322</v>
      </c>
      <c r="AC2" s="9">
        <f t="shared" ref="AC2" si="22">EOMONTH(AB2,1)</f>
        <v>45351</v>
      </c>
      <c r="AD2" s="9">
        <f t="shared" ref="AD2" si="23">EOMONTH(AC2,1)</f>
        <v>45382</v>
      </c>
      <c r="AE2" s="9">
        <f t="shared" ref="AE2" si="24">EOMONTH(AD2,1)</f>
        <v>45412</v>
      </c>
      <c r="AF2" s="9">
        <f t="shared" ref="AF2" si="25">EOMONTH(AE2,1)</f>
        <v>45443</v>
      </c>
      <c r="AG2" s="9">
        <f t="shared" ref="AG2" si="26">EOMONTH(AF2,1)</f>
        <v>45473</v>
      </c>
      <c r="AH2" s="9">
        <f t="shared" ref="AH2" si="27">EOMONTH(AG2,1)</f>
        <v>45504</v>
      </c>
      <c r="AI2" s="9">
        <f t="shared" ref="AI2" si="28">EOMONTH(AH2,1)</f>
        <v>45535</v>
      </c>
      <c r="AJ2" s="9">
        <f t="shared" ref="AJ2" si="29">EOMONTH(AI2,1)</f>
        <v>45565</v>
      </c>
      <c r="AK2" s="9">
        <f t="shared" ref="AK2" si="30">EOMONTH(AJ2,1)</f>
        <v>45596</v>
      </c>
      <c r="AL2" s="9">
        <f t="shared" ref="AL2" si="31">EOMONTH(AK2,1)</f>
        <v>45626</v>
      </c>
      <c r="AM2" s="9">
        <f t="shared" ref="AM2" si="32">EOMONTH(AL2,1)</f>
        <v>45657</v>
      </c>
      <c r="AN2" s="9">
        <f t="shared" ref="AN2" si="33">EOMONTH(AM2,1)</f>
        <v>45688</v>
      </c>
      <c r="AO2" s="9">
        <f t="shared" ref="AO2" si="34">EOMONTH(AN2,1)</f>
        <v>45716</v>
      </c>
      <c r="AP2" s="9">
        <f t="shared" ref="AP2" si="35">EOMONTH(AO2,1)</f>
        <v>45747</v>
      </c>
      <c r="AQ2" s="9">
        <f t="shared" ref="AQ2" si="36">EOMONTH(AP2,1)</f>
        <v>45777</v>
      </c>
      <c r="AR2" s="9">
        <f t="shared" ref="AR2" si="37">EOMONTH(AQ2,1)</f>
        <v>45808</v>
      </c>
      <c r="AS2" s="9">
        <f t="shared" ref="AS2" si="38">EOMONTH(AR2,1)</f>
        <v>45838</v>
      </c>
      <c r="AT2" s="9">
        <f t="shared" ref="AT2" si="39">EOMONTH(AS2,1)</f>
        <v>45869</v>
      </c>
      <c r="AU2" s="9">
        <f t="shared" ref="AU2" si="40">EOMONTH(AT2,1)</f>
        <v>45900</v>
      </c>
      <c r="AV2" s="9">
        <f t="shared" ref="AV2" si="41">EOMONTH(AU2,1)</f>
        <v>45930</v>
      </c>
      <c r="AW2" s="9">
        <f t="shared" ref="AW2" si="42">EOMONTH(AV2,1)</f>
        <v>45961</v>
      </c>
      <c r="AX2" s="9">
        <f t="shared" ref="AX2" si="43">EOMONTH(AW2,1)</f>
        <v>45991</v>
      </c>
      <c r="AY2" s="9">
        <f>EOMONTH(AX2,1)</f>
        <v>46022</v>
      </c>
    </row>
    <row r="3" spans="1:51">
      <c r="B3" s="2" t="s">
        <v>0</v>
      </c>
      <c r="C3" s="2" t="s">
        <v>31</v>
      </c>
    </row>
    <row r="4" spans="1:51" hidden="1">
      <c r="A4" s="11">
        <v>1</v>
      </c>
      <c r="B4" t="e">
        <f>'Calculations - Mains'!#REF!</f>
        <v>#REF!</v>
      </c>
      <c r="C4" t="s">
        <v>120</v>
      </c>
    </row>
    <row r="5" spans="1:51" hidden="1">
      <c r="A5" s="11">
        <f>A4+1</f>
        <v>2</v>
      </c>
      <c r="B5" t="e">
        <f>'Calculations - Mains'!#REF!</f>
        <v>#REF!</v>
      </c>
      <c r="C5" t="s">
        <v>121</v>
      </c>
    </row>
    <row r="6" spans="1:51" hidden="1">
      <c r="A6" s="11">
        <f>A5+1</f>
        <v>3</v>
      </c>
      <c r="B6" t="e">
        <f>'Calculations - Mains'!#REF!</f>
        <v>#REF!</v>
      </c>
      <c r="C6" t="s">
        <v>122</v>
      </c>
    </row>
    <row r="7" spans="1:51" hidden="1">
      <c r="A7" s="11">
        <f t="shared" ref="A7:A32" si="44">A6+1</f>
        <v>4</v>
      </c>
      <c r="B7" t="e">
        <f>'Calculations - Mains'!#REF!</f>
        <v>#REF!</v>
      </c>
      <c r="C7" t="s">
        <v>123</v>
      </c>
    </row>
    <row r="8" spans="1:51" hidden="1">
      <c r="A8" s="11">
        <f t="shared" si="44"/>
        <v>5</v>
      </c>
      <c r="B8" t="e">
        <f>'Calculations - Mains'!#REF!</f>
        <v>#REF!</v>
      </c>
      <c r="C8" t="s">
        <v>124</v>
      </c>
    </row>
    <row r="9" spans="1:51" hidden="1">
      <c r="A9" s="11">
        <f t="shared" si="44"/>
        <v>6</v>
      </c>
      <c r="B9" t="e">
        <f>'Calculations - Mains'!#REF!</f>
        <v>#REF!</v>
      </c>
      <c r="C9" t="s">
        <v>125</v>
      </c>
    </row>
    <row r="10" spans="1:51" hidden="1">
      <c r="A10" s="11">
        <f t="shared" si="44"/>
        <v>7</v>
      </c>
      <c r="B10" t="e">
        <f>'Calculations - Mains'!#REF!</f>
        <v>#REF!</v>
      </c>
      <c r="C10" t="s">
        <v>126</v>
      </c>
    </row>
    <row r="11" spans="1:51" hidden="1">
      <c r="A11" s="11">
        <f t="shared" si="44"/>
        <v>8</v>
      </c>
      <c r="B11" t="e">
        <f>'Calculations - Mains'!#REF!</f>
        <v>#REF!</v>
      </c>
      <c r="C11" t="s">
        <v>127</v>
      </c>
    </row>
    <row r="12" spans="1:51" hidden="1">
      <c r="A12" s="11">
        <f t="shared" si="44"/>
        <v>9</v>
      </c>
      <c r="B12" t="e">
        <f>'Calculations - Mains'!#REF!</f>
        <v>#REF!</v>
      </c>
      <c r="C12" t="s">
        <v>128</v>
      </c>
    </row>
    <row r="13" spans="1:51" hidden="1">
      <c r="A13" s="11">
        <f t="shared" si="44"/>
        <v>10</v>
      </c>
      <c r="B13" t="e">
        <f>'Calculations - Mains'!#REF!</f>
        <v>#REF!</v>
      </c>
      <c r="C13" t="s">
        <v>129</v>
      </c>
    </row>
    <row r="14" spans="1:51" hidden="1">
      <c r="A14" s="11">
        <f t="shared" si="44"/>
        <v>11</v>
      </c>
      <c r="B14" t="e">
        <f>'Calculations - Mains'!#REF!</f>
        <v>#REF!</v>
      </c>
      <c r="C14" t="s">
        <v>130</v>
      </c>
    </row>
    <row r="15" spans="1:51" hidden="1">
      <c r="A15" s="11">
        <f t="shared" si="44"/>
        <v>12</v>
      </c>
      <c r="B15" t="e">
        <f>'Calculations - Mains'!#REF!</f>
        <v>#REF!</v>
      </c>
      <c r="C15" t="s">
        <v>131</v>
      </c>
    </row>
    <row r="16" spans="1:51" hidden="1">
      <c r="A16" s="11">
        <f t="shared" si="44"/>
        <v>13</v>
      </c>
      <c r="B16" t="e">
        <f>'Calculations - Mains'!#REF!</f>
        <v>#REF!</v>
      </c>
      <c r="C16" t="s">
        <v>132</v>
      </c>
    </row>
    <row r="17" spans="1:51" hidden="1">
      <c r="A17" s="11">
        <f t="shared" si="44"/>
        <v>14</v>
      </c>
      <c r="B17" t="e">
        <f>'Calculations - Mains'!#REF!</f>
        <v>#REF!</v>
      </c>
      <c r="C17" t="s">
        <v>133</v>
      </c>
    </row>
    <row r="18" spans="1:51" hidden="1">
      <c r="A18" s="11">
        <f t="shared" si="44"/>
        <v>15</v>
      </c>
      <c r="B18" t="e">
        <f>'Calculations - Mains'!#REF!</f>
        <v>#REF!</v>
      </c>
      <c r="C18" t="s">
        <v>134</v>
      </c>
    </row>
    <row r="19" spans="1:51" hidden="1">
      <c r="A19" s="11">
        <f t="shared" si="44"/>
        <v>16</v>
      </c>
      <c r="B19" t="e">
        <f>'Calculations - Mains'!#REF!</f>
        <v>#REF!</v>
      </c>
      <c r="C19" t="s">
        <v>135</v>
      </c>
    </row>
    <row r="20" spans="1:51" hidden="1">
      <c r="A20" s="11">
        <f t="shared" si="44"/>
        <v>17</v>
      </c>
      <c r="B20" t="e">
        <f>'Calculations - Mains'!#REF!</f>
        <v>#REF!</v>
      </c>
      <c r="C20" t="s">
        <v>136</v>
      </c>
    </row>
    <row r="21" spans="1:51" hidden="1">
      <c r="A21" s="11">
        <f t="shared" si="44"/>
        <v>18</v>
      </c>
      <c r="B21" t="e">
        <f>'Calculations - Mains'!#REF!</f>
        <v>#REF!</v>
      </c>
      <c r="C21" t="s">
        <v>137</v>
      </c>
    </row>
    <row r="22" spans="1:51" hidden="1">
      <c r="A22" s="11">
        <f t="shared" si="44"/>
        <v>19</v>
      </c>
      <c r="B22" t="e">
        <f>'Calculations - Mains'!#REF!</f>
        <v>#REF!</v>
      </c>
      <c r="C22" t="s">
        <v>138</v>
      </c>
    </row>
    <row r="23" spans="1:51" hidden="1">
      <c r="A23" s="11">
        <f t="shared" si="44"/>
        <v>20</v>
      </c>
      <c r="B23" t="e">
        <f>'Calculations - Mains'!#REF!</f>
        <v>#REF!</v>
      </c>
      <c r="C23" t="s">
        <v>139</v>
      </c>
    </row>
    <row r="24" spans="1:51" hidden="1">
      <c r="A24" s="11">
        <f t="shared" si="44"/>
        <v>21</v>
      </c>
      <c r="B24" t="e">
        <f>'Calculations - Mains'!#REF!</f>
        <v>#REF!</v>
      </c>
      <c r="C24" t="s">
        <v>140</v>
      </c>
    </row>
    <row r="25" spans="1:51" hidden="1">
      <c r="A25" s="11">
        <f t="shared" si="44"/>
        <v>22</v>
      </c>
      <c r="B25" t="e">
        <f>'Calculations - Mains'!#REF!</f>
        <v>#REF!</v>
      </c>
      <c r="C25" t="s">
        <v>141</v>
      </c>
    </row>
    <row r="26" spans="1:51" hidden="1">
      <c r="A26" s="11">
        <f t="shared" si="44"/>
        <v>23</v>
      </c>
      <c r="B26" t="e">
        <f>'Calculations - Mains'!#REF!</f>
        <v>#REF!</v>
      </c>
      <c r="C26" t="s">
        <v>142</v>
      </c>
    </row>
    <row r="27" spans="1:51" hidden="1">
      <c r="A27" s="11">
        <f t="shared" si="44"/>
        <v>24</v>
      </c>
      <c r="B27" t="e">
        <f>'Calculations - Mains'!#REF!</f>
        <v>#REF!</v>
      </c>
      <c r="C27" t="s">
        <v>143</v>
      </c>
    </row>
    <row r="28" spans="1:51" hidden="1">
      <c r="A28" s="11">
        <f t="shared" si="44"/>
        <v>25</v>
      </c>
      <c r="B28" t="e">
        <f>'Calculations - Mains'!#REF!</f>
        <v>#REF!</v>
      </c>
      <c r="C28" t="s">
        <v>144</v>
      </c>
    </row>
    <row r="29" spans="1:51" hidden="1">
      <c r="A29" s="11">
        <f t="shared" si="44"/>
        <v>26</v>
      </c>
      <c r="B29" t="e">
        <f>'Calculations - Mains'!#REF!</f>
        <v>#REF!</v>
      </c>
      <c r="C29" t="s">
        <v>145</v>
      </c>
    </row>
    <row r="30" spans="1:51" hidden="1">
      <c r="A30" s="11">
        <f t="shared" si="44"/>
        <v>27</v>
      </c>
      <c r="B30" t="e">
        <f>'Calculations - Mains'!#REF!</f>
        <v>#REF!</v>
      </c>
      <c r="C30" t="s">
        <v>146</v>
      </c>
    </row>
    <row r="31" spans="1:51" hidden="1">
      <c r="A31" s="11">
        <f t="shared" si="44"/>
        <v>28</v>
      </c>
      <c r="B31" t="e">
        <f>'Calculations - Mains'!#REF!</f>
        <v>#REF!</v>
      </c>
      <c r="C31" t="s">
        <v>147</v>
      </c>
    </row>
    <row r="32" spans="1:51">
      <c r="A32" s="11">
        <f t="shared" si="44"/>
        <v>29</v>
      </c>
      <c r="B32" t="e">
        <f>'Calculations - Mains'!#REF!</f>
        <v>#REF!</v>
      </c>
      <c r="C32" t="s">
        <v>218</v>
      </c>
      <c r="D32" s="46">
        <f>-'Calculations - Mains'!B8</f>
        <v>0</v>
      </c>
      <c r="E32" s="46">
        <f>-'Calculations - Mains'!C8</f>
        <v>0</v>
      </c>
      <c r="F32" s="46">
        <f>-'Calculations - Mains'!D8</f>
        <v>0</v>
      </c>
      <c r="G32" s="46">
        <f>-'Calculations - Mains'!E8</f>
        <v>0</v>
      </c>
      <c r="H32" s="46">
        <f>-'Calculations - Mains'!F8</f>
        <v>0</v>
      </c>
      <c r="I32" s="46">
        <f>-'Calculations - Mains'!G8</f>
        <v>0</v>
      </c>
      <c r="J32" s="46">
        <f>-'Calculations - Mains'!H8</f>
        <v>0</v>
      </c>
      <c r="K32" s="46">
        <f>-'Calculations - Mains'!I8</f>
        <v>0</v>
      </c>
      <c r="L32" s="46">
        <f>-'Calculations - Mains'!J8</f>
        <v>0</v>
      </c>
      <c r="M32" s="46">
        <f>-'Calculations - Mains'!K8</f>
        <v>0</v>
      </c>
      <c r="N32" s="46">
        <f>-'Calculations - Mains'!L8</f>
        <v>0</v>
      </c>
      <c r="O32" s="46">
        <f>-'Calculations - Mains'!M8</f>
        <v>0</v>
      </c>
      <c r="P32" s="46">
        <f>-'Calculations - Mains'!N8</f>
        <v>0</v>
      </c>
      <c r="Q32" s="46">
        <f>-'Calculations - Mains'!O8</f>
        <v>0</v>
      </c>
      <c r="R32" s="46">
        <f>-'Calculations - Mains'!P8</f>
        <v>0</v>
      </c>
      <c r="S32" s="46">
        <f>-'Calculations - Mains'!Q8</f>
        <v>0</v>
      </c>
      <c r="T32" s="46">
        <f>-'Calculations - Mains'!R8</f>
        <v>0</v>
      </c>
      <c r="U32" s="46">
        <f>-'Calculations - Mains'!S8</f>
        <v>0</v>
      </c>
      <c r="V32" s="46">
        <f>-'Calculations - Mains'!T8</f>
        <v>0</v>
      </c>
      <c r="W32" s="46">
        <f>-'Calculations - Mains'!U8</f>
        <v>0</v>
      </c>
      <c r="X32" s="46">
        <f>-'Calculations - Mains'!V8</f>
        <v>0</v>
      </c>
      <c r="Y32" s="46">
        <f>-'Calculations - Mains'!W8</f>
        <v>0</v>
      </c>
      <c r="Z32" s="46">
        <f>-'Calculations - Mains'!X8</f>
        <v>0</v>
      </c>
      <c r="AA32" s="46">
        <f>-'Calculations - Mains'!Y8</f>
        <v>0</v>
      </c>
      <c r="AB32" s="46">
        <f>-'Calculations - Mains'!Z8</f>
        <v>0</v>
      </c>
      <c r="AC32" s="46">
        <f>-'Calculations - Mains'!AA8</f>
        <v>0</v>
      </c>
      <c r="AD32" s="46">
        <f>-'Calculations - Mains'!AB8</f>
        <v>0</v>
      </c>
      <c r="AE32" s="46">
        <f>-'Calculations - Mains'!AC8</f>
        <v>0</v>
      </c>
      <c r="AF32" s="46">
        <f>-'Calculations - Mains'!AD8</f>
        <v>0</v>
      </c>
      <c r="AG32" s="46">
        <f>-'Calculations - Mains'!AE8</f>
        <v>0</v>
      </c>
      <c r="AH32" s="46">
        <f>-'Calculations - Mains'!AF8</f>
        <v>0</v>
      </c>
      <c r="AI32" s="46">
        <f>-'Calculations - Mains'!AG8</f>
        <v>0</v>
      </c>
      <c r="AJ32" s="46">
        <f>-'Calculations - Mains'!AH8</f>
        <v>0</v>
      </c>
      <c r="AK32" s="46">
        <f>-'Calculations - Mains'!AI8</f>
        <v>52933412</v>
      </c>
      <c r="AL32" s="46">
        <f>-'Calculations - Mains'!AJ8</f>
        <v>0</v>
      </c>
      <c r="AM32" s="46">
        <f>-'Calculations - Mains'!AK8</f>
        <v>0</v>
      </c>
      <c r="AN32" s="46">
        <f>-'Calculations - Mains'!AL8</f>
        <v>0</v>
      </c>
      <c r="AO32" s="46">
        <f>-'Calculations - Mains'!AM8</f>
        <v>0</v>
      </c>
      <c r="AP32" s="46">
        <f>-'Calculations - Mains'!AN8</f>
        <v>0</v>
      </c>
      <c r="AQ32" s="46">
        <f>-'Calculations - Mains'!AO8</f>
        <v>0</v>
      </c>
      <c r="AR32" s="46">
        <f>-'Calculations - Mains'!AP8</f>
        <v>0</v>
      </c>
      <c r="AS32" s="46">
        <f>-'Calculations - Mains'!AQ8</f>
        <v>0</v>
      </c>
      <c r="AT32" s="46">
        <f>-'Calculations - Mains'!AR8</f>
        <v>0</v>
      </c>
      <c r="AU32" s="46">
        <f>-'Calculations - Mains'!AS8</f>
        <v>0</v>
      </c>
      <c r="AV32" s="46">
        <f>-'Calculations - Mains'!AT8</f>
        <v>0</v>
      </c>
      <c r="AW32" s="46">
        <f>-'Calculations - Mains'!AU8</f>
        <v>0</v>
      </c>
      <c r="AX32" s="46">
        <f>-'Calculations - Mains'!AV8</f>
        <v>0</v>
      </c>
      <c r="AY32" s="46">
        <f>-'Calculations - Mains'!AW8</f>
        <v>0</v>
      </c>
    </row>
    <row r="33" spans="1:51">
      <c r="A33" s="11">
        <v>44</v>
      </c>
      <c r="B33" s="58" t="s">
        <v>168</v>
      </c>
      <c r="C33" t="s">
        <v>205</v>
      </c>
      <c r="D33" s="46">
        <f>-'Calculations - Mains'!B9</f>
        <v>0</v>
      </c>
      <c r="E33" s="46">
        <f>-'Calculations - Mains'!C9</f>
        <v>0</v>
      </c>
      <c r="F33" s="46">
        <f>-'Calculations - Mains'!D9</f>
        <v>0</v>
      </c>
      <c r="G33" s="46">
        <f>-'Calculations - Mains'!E9</f>
        <v>0</v>
      </c>
      <c r="H33" s="46">
        <f>-'Calculations - Mains'!F9</f>
        <v>0</v>
      </c>
      <c r="I33" s="46">
        <f>-'Calculations - Mains'!G9</f>
        <v>0</v>
      </c>
      <c r="J33" s="46">
        <f>-'Calculations - Mains'!H9</f>
        <v>0</v>
      </c>
      <c r="K33" s="46">
        <f>-'Calculations - Mains'!I9</f>
        <v>0</v>
      </c>
      <c r="L33" s="46">
        <f>-'Calculations - Mains'!J9</f>
        <v>0</v>
      </c>
      <c r="M33" s="46">
        <f>-'Calculations - Mains'!K9</f>
        <v>0</v>
      </c>
      <c r="N33" s="46">
        <f>-'Calculations - Mains'!L9</f>
        <v>0</v>
      </c>
      <c r="O33" s="46">
        <f>-'Calculations - Mains'!M9</f>
        <v>0</v>
      </c>
      <c r="P33" s="46">
        <f>-'Calculations - Mains'!N9</f>
        <v>0</v>
      </c>
      <c r="Q33" s="46">
        <f>-'Calculations - Mains'!O9</f>
        <v>0</v>
      </c>
      <c r="R33" s="46">
        <f>-'Calculations - Mains'!P9</f>
        <v>0</v>
      </c>
      <c r="S33" s="46">
        <f>-'Calculations - Mains'!Q9</f>
        <v>0</v>
      </c>
      <c r="T33" s="46">
        <f>-'Calculations - Mains'!R9</f>
        <v>0</v>
      </c>
      <c r="U33" s="46">
        <f>-'Calculations - Mains'!S9</f>
        <v>0</v>
      </c>
      <c r="V33" s="46">
        <f>-'Calculations - Mains'!T9</f>
        <v>0</v>
      </c>
      <c r="W33" s="46">
        <f>-'Calculations - Mains'!U9</f>
        <v>0</v>
      </c>
      <c r="X33" s="46">
        <f>-'Calculations - Mains'!V9</f>
        <v>0</v>
      </c>
      <c r="Y33" s="46">
        <f>-'Calculations - Mains'!W9</f>
        <v>0</v>
      </c>
      <c r="Z33" s="46">
        <f>-'Calculations - Mains'!X9</f>
        <v>0</v>
      </c>
      <c r="AA33" s="46">
        <f>-'Calculations - Mains'!Y9</f>
        <v>0</v>
      </c>
      <c r="AB33" s="46">
        <f>-'Calculations - Mains'!Z9</f>
        <v>0</v>
      </c>
      <c r="AC33" s="46">
        <f>-'Calculations - Mains'!AA9</f>
        <v>0</v>
      </c>
      <c r="AD33" s="46">
        <f>-'Calculations - Mains'!AB9</f>
        <v>0</v>
      </c>
      <c r="AE33" s="46">
        <f>-'Calculations - Mains'!AC9</f>
        <v>0</v>
      </c>
      <c r="AF33" s="46">
        <f>-'Calculations - Mains'!AD9</f>
        <v>0</v>
      </c>
      <c r="AG33" s="46">
        <f>-'Calculations - Mains'!AE9</f>
        <v>0</v>
      </c>
      <c r="AH33" s="46">
        <f>-'Calculations - Mains'!AF9</f>
        <v>0</v>
      </c>
      <c r="AI33" s="46">
        <f>-'Calculations - Mains'!AG9</f>
        <v>0</v>
      </c>
      <c r="AJ33" s="46">
        <f>-'Calculations - Mains'!AH9</f>
        <v>0</v>
      </c>
      <c r="AK33" s="46">
        <f>-'Calculations - Mains'!AI9</f>
        <v>19728876</v>
      </c>
      <c r="AL33" s="46">
        <f>-'Calculations - Mains'!AJ9</f>
        <v>0</v>
      </c>
      <c r="AM33" s="46">
        <f>-'Calculations - Mains'!AK9</f>
        <v>0</v>
      </c>
      <c r="AN33" s="46">
        <f>-'Calculations - Mains'!AL9</f>
        <v>0</v>
      </c>
      <c r="AO33" s="46">
        <f>-'Calculations - Mains'!AM9</f>
        <v>0</v>
      </c>
      <c r="AP33" s="46">
        <f>-'Calculations - Mains'!AN9</f>
        <v>0</v>
      </c>
      <c r="AQ33" s="46">
        <f>-'Calculations - Mains'!AO9</f>
        <v>0</v>
      </c>
      <c r="AR33" s="46">
        <f>-'Calculations - Mains'!AP9</f>
        <v>0</v>
      </c>
      <c r="AS33" s="46">
        <f>-'Calculations - Mains'!AQ9</f>
        <v>0</v>
      </c>
      <c r="AT33" s="46">
        <f>-'Calculations - Mains'!AR9</f>
        <v>0</v>
      </c>
      <c r="AU33" s="46">
        <f>-'Calculations - Mains'!AS9</f>
        <v>0</v>
      </c>
      <c r="AV33" s="46">
        <f>-'Calculations - Mains'!AT9</f>
        <v>0</v>
      </c>
      <c r="AW33" s="46">
        <f>-'Calculations - Mains'!AU9</f>
        <v>0</v>
      </c>
      <c r="AX33" s="46">
        <f>-'Calculations - Mains'!AV9</f>
        <v>0</v>
      </c>
      <c r="AY33" s="46">
        <f>-'Calculations - Mains'!AW9</f>
        <v>0</v>
      </c>
    </row>
    <row r="34" spans="1:51">
      <c r="A34" s="11">
        <v>50</v>
      </c>
      <c r="C34" s="45"/>
      <c r="K34" s="6"/>
      <c r="M34" s="6"/>
    </row>
    <row r="35" spans="1:51" hidden="1">
      <c r="A35" s="11">
        <f>A34+1</f>
        <v>51</v>
      </c>
      <c r="C35" s="45" t="s">
        <v>117</v>
      </c>
    </row>
    <row r="36" spans="1:51" hidden="1">
      <c r="A36" s="11">
        <f>A35+1</f>
        <v>52</v>
      </c>
      <c r="C36" s="45" t="s">
        <v>118</v>
      </c>
    </row>
    <row r="37" spans="1:51" ht="13.5" thickBot="1">
      <c r="A37" s="11">
        <v>51</v>
      </c>
      <c r="C37" s="2" t="s">
        <v>32</v>
      </c>
      <c r="D37" s="10">
        <f t="shared" ref="D37:AY37" si="45">SUM(D4:D36)</f>
        <v>0</v>
      </c>
      <c r="E37" s="10">
        <f t="shared" si="45"/>
        <v>0</v>
      </c>
      <c r="F37" s="10">
        <f t="shared" si="45"/>
        <v>0</v>
      </c>
      <c r="G37" s="10">
        <f t="shared" si="45"/>
        <v>0</v>
      </c>
      <c r="H37" s="10">
        <f t="shared" si="45"/>
        <v>0</v>
      </c>
      <c r="I37" s="10">
        <f t="shared" si="45"/>
        <v>0</v>
      </c>
      <c r="J37" s="10">
        <f t="shared" si="45"/>
        <v>0</v>
      </c>
      <c r="K37" s="10">
        <f t="shared" si="45"/>
        <v>0</v>
      </c>
      <c r="L37" s="10">
        <f t="shared" si="45"/>
        <v>0</v>
      </c>
      <c r="M37" s="10">
        <f t="shared" si="45"/>
        <v>0</v>
      </c>
      <c r="N37" s="10">
        <f t="shared" si="45"/>
        <v>0</v>
      </c>
      <c r="O37" s="10">
        <f t="shared" si="45"/>
        <v>0</v>
      </c>
      <c r="P37" s="10">
        <f t="shared" si="45"/>
        <v>0</v>
      </c>
      <c r="Q37" s="10">
        <f t="shared" si="45"/>
        <v>0</v>
      </c>
      <c r="R37" s="10">
        <f t="shared" si="45"/>
        <v>0</v>
      </c>
      <c r="S37" s="10">
        <f t="shared" si="45"/>
        <v>0</v>
      </c>
      <c r="T37" s="10">
        <f t="shared" si="45"/>
        <v>0</v>
      </c>
      <c r="U37" s="10">
        <f t="shared" si="45"/>
        <v>0</v>
      </c>
      <c r="V37" s="10">
        <f t="shared" si="45"/>
        <v>0</v>
      </c>
      <c r="W37" s="10">
        <f t="shared" si="45"/>
        <v>0</v>
      </c>
      <c r="X37" s="10">
        <f t="shared" si="45"/>
        <v>0</v>
      </c>
      <c r="Y37" s="10">
        <f t="shared" si="45"/>
        <v>0</v>
      </c>
      <c r="Z37" s="10">
        <f t="shared" si="45"/>
        <v>0</v>
      </c>
      <c r="AA37" s="10">
        <f t="shared" si="45"/>
        <v>0</v>
      </c>
      <c r="AB37" s="10">
        <f t="shared" si="45"/>
        <v>0</v>
      </c>
      <c r="AC37" s="10">
        <f t="shared" si="45"/>
        <v>0</v>
      </c>
      <c r="AD37" s="10">
        <f t="shared" si="45"/>
        <v>0</v>
      </c>
      <c r="AE37" s="10">
        <f t="shared" si="45"/>
        <v>0</v>
      </c>
      <c r="AF37" s="10">
        <f t="shared" si="45"/>
        <v>0</v>
      </c>
      <c r="AG37" s="10">
        <f t="shared" si="45"/>
        <v>0</v>
      </c>
      <c r="AH37" s="10">
        <f t="shared" si="45"/>
        <v>0</v>
      </c>
      <c r="AI37" s="10">
        <f t="shared" si="45"/>
        <v>0</v>
      </c>
      <c r="AJ37" s="10">
        <f t="shared" si="45"/>
        <v>0</v>
      </c>
      <c r="AK37" s="10">
        <f t="shared" si="45"/>
        <v>72662288</v>
      </c>
      <c r="AL37" s="10">
        <f t="shared" si="45"/>
        <v>0</v>
      </c>
      <c r="AM37" s="10">
        <f t="shared" si="45"/>
        <v>0</v>
      </c>
      <c r="AN37" s="10">
        <f t="shared" si="45"/>
        <v>0</v>
      </c>
      <c r="AO37" s="10">
        <f t="shared" si="45"/>
        <v>0</v>
      </c>
      <c r="AP37" s="10">
        <f t="shared" si="45"/>
        <v>0</v>
      </c>
      <c r="AQ37" s="10">
        <f t="shared" si="45"/>
        <v>0</v>
      </c>
      <c r="AR37" s="10">
        <f t="shared" si="45"/>
        <v>0</v>
      </c>
      <c r="AS37" s="10">
        <f t="shared" si="45"/>
        <v>0</v>
      </c>
      <c r="AT37" s="10">
        <f t="shared" si="45"/>
        <v>0</v>
      </c>
      <c r="AU37" s="10">
        <f t="shared" si="45"/>
        <v>0</v>
      </c>
      <c r="AV37" s="10">
        <f t="shared" si="45"/>
        <v>0</v>
      </c>
      <c r="AW37" s="10">
        <f t="shared" si="45"/>
        <v>0</v>
      </c>
      <c r="AX37" s="10">
        <f t="shared" si="45"/>
        <v>0</v>
      </c>
      <c r="AY37" s="10">
        <f t="shared" si="45"/>
        <v>0</v>
      </c>
    </row>
    <row r="38" spans="1:51" s="5" customFormat="1" ht="13.5" thickTop="1">
      <c r="A38" s="11">
        <v>52</v>
      </c>
      <c r="C38" s="48" t="s">
        <v>113</v>
      </c>
      <c r="K38" s="6"/>
      <c r="M38" s="6"/>
      <c r="P38" s="6"/>
    </row>
    <row r="39" spans="1:51">
      <c r="A39" s="11"/>
      <c r="C39" s="1"/>
    </row>
    <row r="40" spans="1:51">
      <c r="A40" s="11">
        <v>53</v>
      </c>
      <c r="C40" t="s">
        <v>33</v>
      </c>
      <c r="D40" s="55">
        <v>0</v>
      </c>
      <c r="E40" s="55">
        <f t="shared" ref="E40:L40" si="46">D40+E37</f>
        <v>0</v>
      </c>
      <c r="F40" s="55">
        <f t="shared" si="46"/>
        <v>0</v>
      </c>
      <c r="G40" s="55">
        <f t="shared" si="46"/>
        <v>0</v>
      </c>
      <c r="H40" s="55">
        <f t="shared" si="46"/>
        <v>0</v>
      </c>
      <c r="I40" s="55">
        <f t="shared" si="46"/>
        <v>0</v>
      </c>
      <c r="J40" s="55">
        <f t="shared" si="46"/>
        <v>0</v>
      </c>
      <c r="K40" s="55">
        <f t="shared" si="46"/>
        <v>0</v>
      </c>
      <c r="L40" s="55">
        <f t="shared" si="46"/>
        <v>0</v>
      </c>
      <c r="M40" s="55">
        <f t="shared" ref="M40" si="47">L40+M37</f>
        <v>0</v>
      </c>
      <c r="N40" s="55">
        <f t="shared" ref="N40:O40" si="48">M40+N37</f>
        <v>0</v>
      </c>
      <c r="O40" s="55">
        <f t="shared" si="48"/>
        <v>0</v>
      </c>
      <c r="P40" s="55">
        <f t="shared" ref="P40" si="49">O40+P37</f>
        <v>0</v>
      </c>
      <c r="Q40" s="55">
        <f t="shared" ref="Q40" si="50">P40+Q37</f>
        <v>0</v>
      </c>
      <c r="R40" s="55">
        <f t="shared" ref="R40" si="51">Q40+R37</f>
        <v>0</v>
      </c>
      <c r="S40" s="55">
        <f t="shared" ref="S40" si="52">R40+S37</f>
        <v>0</v>
      </c>
      <c r="T40" s="55">
        <f t="shared" ref="T40" si="53">S40+T37</f>
        <v>0</v>
      </c>
      <c r="U40" s="55">
        <f t="shared" ref="U40" si="54">T40+U37</f>
        <v>0</v>
      </c>
      <c r="V40" s="55">
        <f t="shared" ref="V40" si="55">U40+V37</f>
        <v>0</v>
      </c>
      <c r="W40" s="55">
        <f t="shared" ref="W40" si="56">V40+W37</f>
        <v>0</v>
      </c>
      <c r="X40" s="55">
        <f t="shared" ref="X40:AB40" si="57">W40+X37</f>
        <v>0</v>
      </c>
      <c r="Y40" s="55">
        <f t="shared" si="57"/>
        <v>0</v>
      </c>
      <c r="Z40" s="55">
        <f t="shared" si="57"/>
        <v>0</v>
      </c>
      <c r="AA40" s="55">
        <f t="shared" si="57"/>
        <v>0</v>
      </c>
      <c r="AB40" s="55">
        <f t="shared" si="57"/>
        <v>0</v>
      </c>
      <c r="AC40" s="55">
        <f t="shared" ref="AC40" si="58">AB40+AC37</f>
        <v>0</v>
      </c>
      <c r="AD40" s="55">
        <f t="shared" ref="AD40" si="59">AC40+AD37</f>
        <v>0</v>
      </c>
      <c r="AE40" s="55">
        <f t="shared" ref="AE40" si="60">AD40+AE37</f>
        <v>0</v>
      </c>
      <c r="AF40" s="55">
        <f t="shared" ref="AF40" si="61">AE40+AF37</f>
        <v>0</v>
      </c>
      <c r="AG40" s="55">
        <f t="shared" ref="AG40" si="62">AF40+AG37</f>
        <v>0</v>
      </c>
      <c r="AH40" s="55">
        <f t="shared" ref="AH40" si="63">AG40+AH37</f>
        <v>0</v>
      </c>
      <c r="AI40" s="55">
        <f t="shared" ref="AI40" si="64">AH40+AI37</f>
        <v>0</v>
      </c>
      <c r="AJ40" s="55">
        <f t="shared" ref="AJ40" si="65">AI40+AJ37</f>
        <v>0</v>
      </c>
      <c r="AK40" s="55">
        <f t="shared" ref="AK40" si="66">AJ40+AK37</f>
        <v>72662288</v>
      </c>
      <c r="AL40" s="55">
        <f>AK40+AL37</f>
        <v>72662288</v>
      </c>
      <c r="AM40" s="55">
        <f t="shared" ref="AM40" si="67">AL40+AM37</f>
        <v>72662288</v>
      </c>
      <c r="AN40" s="55">
        <f t="shared" ref="AN40" si="68">AM40+AN37</f>
        <v>72662288</v>
      </c>
      <c r="AO40" s="55">
        <f t="shared" ref="AO40" si="69">AN40+AO37</f>
        <v>72662288</v>
      </c>
      <c r="AP40" s="55">
        <f t="shared" ref="AP40" si="70">AO40+AP37</f>
        <v>72662288</v>
      </c>
      <c r="AQ40" s="55">
        <f t="shared" ref="AQ40" si="71">AP40+AQ37</f>
        <v>72662288</v>
      </c>
      <c r="AR40" s="55">
        <f t="shared" ref="AR40" si="72">AQ40+AR37</f>
        <v>72662288</v>
      </c>
      <c r="AS40" s="55">
        <f t="shared" ref="AS40" si="73">AR40+AS37</f>
        <v>72662288</v>
      </c>
      <c r="AT40" s="55">
        <f t="shared" ref="AT40" si="74">AS40+AT37</f>
        <v>72662288</v>
      </c>
      <c r="AU40" s="55">
        <f t="shared" ref="AU40" si="75">AT40+AU37</f>
        <v>72662288</v>
      </c>
      <c r="AV40" s="55">
        <f t="shared" ref="AV40" si="76">AU40+AV37</f>
        <v>72662288</v>
      </c>
      <c r="AW40" s="55">
        <f t="shared" ref="AW40" si="77">AV40+AW37</f>
        <v>72662288</v>
      </c>
      <c r="AX40" s="55">
        <f t="shared" ref="AX40" si="78">AW40+AX37</f>
        <v>72662288</v>
      </c>
      <c r="AY40" s="55">
        <f t="shared" ref="AY40" si="79">AX40+AY37</f>
        <v>72662288</v>
      </c>
    </row>
    <row r="41" spans="1:51">
      <c r="A41" s="11">
        <v>54</v>
      </c>
      <c r="C41" t="s">
        <v>114</v>
      </c>
      <c r="D41" s="55">
        <v>0</v>
      </c>
      <c r="E41" s="55">
        <f t="shared" ref="E41:L41" si="80">D41+E37</f>
        <v>0</v>
      </c>
      <c r="F41" s="55">
        <f t="shared" si="80"/>
        <v>0</v>
      </c>
      <c r="G41" s="55">
        <f t="shared" si="80"/>
        <v>0</v>
      </c>
      <c r="H41" s="55">
        <f t="shared" si="80"/>
        <v>0</v>
      </c>
      <c r="I41" s="55">
        <f t="shared" si="80"/>
        <v>0</v>
      </c>
      <c r="J41" s="55">
        <f t="shared" si="80"/>
        <v>0</v>
      </c>
      <c r="K41" s="55">
        <f t="shared" si="80"/>
        <v>0</v>
      </c>
      <c r="L41" s="55">
        <f t="shared" si="80"/>
        <v>0</v>
      </c>
      <c r="M41" s="55">
        <f t="shared" ref="M41" si="81">L41+M37</f>
        <v>0</v>
      </c>
      <c r="N41" s="55">
        <f t="shared" ref="N41:O41" si="82">M41+N37</f>
        <v>0</v>
      </c>
      <c r="O41" s="55">
        <f t="shared" si="82"/>
        <v>0</v>
      </c>
      <c r="P41" s="55">
        <f t="shared" ref="P41" si="83">O41+P37</f>
        <v>0</v>
      </c>
      <c r="Q41" s="55">
        <f t="shared" ref="Q41" si="84">P41+Q37</f>
        <v>0</v>
      </c>
      <c r="R41" s="55">
        <f t="shared" ref="R41" si="85">Q41+R37</f>
        <v>0</v>
      </c>
      <c r="S41" s="55">
        <f t="shared" ref="S41" si="86">R41+S37</f>
        <v>0</v>
      </c>
      <c r="T41" s="55">
        <f t="shared" ref="T41" si="87">S41+T37</f>
        <v>0</v>
      </c>
      <c r="U41" s="55">
        <f t="shared" ref="U41" si="88">T41+U37</f>
        <v>0</v>
      </c>
      <c r="V41" s="55">
        <f t="shared" ref="V41" si="89">U41+V37</f>
        <v>0</v>
      </c>
      <c r="W41" s="55">
        <f t="shared" ref="W41" si="90">V41+W37</f>
        <v>0</v>
      </c>
      <c r="X41" s="55">
        <f t="shared" ref="X41:AB41" si="91">W41+X37</f>
        <v>0</v>
      </c>
      <c r="Y41" s="55">
        <f t="shared" si="91"/>
        <v>0</v>
      </c>
      <c r="Z41" s="55">
        <f t="shared" si="91"/>
        <v>0</v>
      </c>
      <c r="AA41" s="55">
        <f t="shared" si="91"/>
        <v>0</v>
      </c>
      <c r="AB41" s="55">
        <f t="shared" si="91"/>
        <v>0</v>
      </c>
      <c r="AC41" s="55">
        <f t="shared" ref="AC41" si="92">AB41+AC37</f>
        <v>0</v>
      </c>
      <c r="AD41" s="55">
        <f t="shared" ref="AD41" si="93">AC41+AD37</f>
        <v>0</v>
      </c>
      <c r="AE41" s="55">
        <f t="shared" ref="AE41" si="94">AD41+AE37</f>
        <v>0</v>
      </c>
      <c r="AF41" s="55">
        <f t="shared" ref="AF41" si="95">AE41+AF37</f>
        <v>0</v>
      </c>
      <c r="AG41" s="55">
        <f t="shared" ref="AG41" si="96">AF41+AG37</f>
        <v>0</v>
      </c>
      <c r="AH41" s="55">
        <f t="shared" ref="AH41" si="97">AG41+AH37</f>
        <v>0</v>
      </c>
      <c r="AI41" s="55">
        <f t="shared" ref="AI41" si="98">AH41+AI37</f>
        <v>0</v>
      </c>
      <c r="AJ41" s="55">
        <f t="shared" ref="AJ41" si="99">AI41+AJ37</f>
        <v>0</v>
      </c>
      <c r="AK41" s="55">
        <f t="shared" ref="AK41" si="100">AJ41+AK37</f>
        <v>72662288</v>
      </c>
      <c r="AL41" s="55">
        <f t="shared" ref="AL41" si="101">AK41+AL37</f>
        <v>72662288</v>
      </c>
      <c r="AM41" s="55">
        <f t="shared" ref="AM41" si="102">AL41+AM37</f>
        <v>72662288</v>
      </c>
      <c r="AN41" s="55">
        <f t="shared" ref="AN41" si="103">AM41+AN37</f>
        <v>72662288</v>
      </c>
      <c r="AO41" s="55">
        <f t="shared" ref="AO41" si="104">AN41+AO37</f>
        <v>72662288</v>
      </c>
      <c r="AP41" s="55">
        <f t="shared" ref="AP41" si="105">AO41+AP37</f>
        <v>72662288</v>
      </c>
      <c r="AQ41" s="55">
        <f t="shared" ref="AQ41" si="106">AP41+AQ37</f>
        <v>72662288</v>
      </c>
      <c r="AR41" s="55">
        <f t="shared" ref="AR41" si="107">AQ41+AR37</f>
        <v>72662288</v>
      </c>
      <c r="AS41" s="55">
        <f t="shared" ref="AS41" si="108">AR41+AS37</f>
        <v>72662288</v>
      </c>
      <c r="AT41" s="55">
        <f t="shared" ref="AT41" si="109">AS41+AT37</f>
        <v>72662288</v>
      </c>
      <c r="AU41" s="55">
        <f t="shared" ref="AU41" si="110">AT41+AU37</f>
        <v>72662288</v>
      </c>
      <c r="AV41" s="55">
        <f t="shared" ref="AV41" si="111">AU41+AV37</f>
        <v>72662288</v>
      </c>
      <c r="AW41" s="55">
        <f t="shared" ref="AW41" si="112">AV41+AW37</f>
        <v>72662288</v>
      </c>
      <c r="AX41" s="55">
        <f t="shared" ref="AX41" si="113">AW41+AX37</f>
        <v>72662288</v>
      </c>
      <c r="AY41" s="55">
        <f t="shared" ref="AY41" si="114">AX41+AY37</f>
        <v>72662288</v>
      </c>
    </row>
    <row r="42" spans="1:51">
      <c r="A42" s="11">
        <v>55</v>
      </c>
      <c r="C42" t="s">
        <v>34</v>
      </c>
      <c r="D42" s="57">
        <f t="shared" ref="D42:J42" si="115">0.0193/12</f>
        <v>1.6083333333333334E-3</v>
      </c>
      <c r="E42" s="57">
        <f t="shared" si="115"/>
        <v>1.6083333333333334E-3</v>
      </c>
      <c r="F42" s="57">
        <f t="shared" si="115"/>
        <v>1.6083333333333334E-3</v>
      </c>
      <c r="G42" s="57">
        <f t="shared" si="115"/>
        <v>1.6083333333333334E-3</v>
      </c>
      <c r="H42" s="57">
        <f t="shared" si="115"/>
        <v>1.6083333333333334E-3</v>
      </c>
      <c r="I42" s="57">
        <f t="shared" si="115"/>
        <v>1.6083333333333334E-3</v>
      </c>
      <c r="J42" s="57">
        <f t="shared" si="115"/>
        <v>1.6083333333333334E-3</v>
      </c>
      <c r="K42" s="57">
        <f t="shared" ref="K42:M42" si="116">0.0193/12</f>
        <v>1.6083333333333334E-3</v>
      </c>
      <c r="L42" s="57">
        <f t="shared" si="116"/>
        <v>1.6083333333333334E-3</v>
      </c>
      <c r="M42" s="57">
        <f t="shared" si="116"/>
        <v>1.6083333333333334E-3</v>
      </c>
      <c r="N42" s="57">
        <f t="shared" ref="N42:Q42" si="117">0.0193/12</f>
        <v>1.6083333333333334E-3</v>
      </c>
      <c r="O42" s="57">
        <f t="shared" si="117"/>
        <v>1.6083333333333334E-3</v>
      </c>
      <c r="P42" s="57">
        <f t="shared" si="117"/>
        <v>1.6083333333333334E-3</v>
      </c>
      <c r="Q42" s="57">
        <f t="shared" si="117"/>
        <v>1.6083333333333334E-3</v>
      </c>
      <c r="R42" s="57">
        <f>0.0193/12</f>
        <v>1.6083333333333334E-3</v>
      </c>
      <c r="S42" s="57">
        <f t="shared" ref="S42:AY42" si="118">0.0193/12</f>
        <v>1.6083333333333334E-3</v>
      </c>
      <c r="T42" s="57">
        <f t="shared" si="118"/>
        <v>1.6083333333333334E-3</v>
      </c>
      <c r="U42" s="57">
        <f t="shared" si="118"/>
        <v>1.6083333333333334E-3</v>
      </c>
      <c r="V42" s="57">
        <f t="shared" si="118"/>
        <v>1.6083333333333334E-3</v>
      </c>
      <c r="W42" s="57">
        <f t="shared" si="118"/>
        <v>1.6083333333333334E-3</v>
      </c>
      <c r="X42" s="57">
        <f t="shared" si="118"/>
        <v>1.6083333333333334E-3</v>
      </c>
      <c r="Y42" s="57">
        <f t="shared" si="118"/>
        <v>1.6083333333333334E-3</v>
      </c>
      <c r="Z42" s="57">
        <f t="shared" si="118"/>
        <v>1.6083333333333334E-3</v>
      </c>
      <c r="AA42" s="57">
        <f t="shared" si="118"/>
        <v>1.6083333333333334E-3</v>
      </c>
      <c r="AB42" s="57">
        <f t="shared" si="118"/>
        <v>1.6083333333333334E-3</v>
      </c>
      <c r="AC42" s="57">
        <f t="shared" si="118"/>
        <v>1.6083333333333334E-3</v>
      </c>
      <c r="AD42" s="57">
        <f t="shared" si="118"/>
        <v>1.6083333333333334E-3</v>
      </c>
      <c r="AE42" s="57">
        <f t="shared" si="118"/>
        <v>1.6083333333333334E-3</v>
      </c>
      <c r="AF42" s="57">
        <f t="shared" si="118"/>
        <v>1.6083333333333334E-3</v>
      </c>
      <c r="AG42" s="57">
        <f t="shared" si="118"/>
        <v>1.6083333333333334E-3</v>
      </c>
      <c r="AH42" s="57">
        <f t="shared" si="118"/>
        <v>1.6083333333333334E-3</v>
      </c>
      <c r="AI42" s="57">
        <f t="shared" si="118"/>
        <v>1.6083333333333334E-3</v>
      </c>
      <c r="AJ42" s="57">
        <f t="shared" si="118"/>
        <v>1.6083333333333334E-3</v>
      </c>
      <c r="AK42" s="57">
        <f t="shared" si="118"/>
        <v>1.6083333333333334E-3</v>
      </c>
      <c r="AL42" s="57">
        <f t="shared" si="118"/>
        <v>1.6083333333333334E-3</v>
      </c>
      <c r="AM42" s="57">
        <f t="shared" si="118"/>
        <v>1.6083333333333334E-3</v>
      </c>
      <c r="AN42" s="57">
        <f t="shared" si="118"/>
        <v>1.6083333333333334E-3</v>
      </c>
      <c r="AO42" s="57">
        <f t="shared" si="118"/>
        <v>1.6083333333333334E-3</v>
      </c>
      <c r="AP42" s="57">
        <f t="shared" si="118"/>
        <v>1.6083333333333334E-3</v>
      </c>
      <c r="AQ42" s="57">
        <f t="shared" si="118"/>
        <v>1.6083333333333334E-3</v>
      </c>
      <c r="AR42" s="57">
        <f t="shared" si="118"/>
        <v>1.6083333333333334E-3</v>
      </c>
      <c r="AS42" s="57">
        <f t="shared" si="118"/>
        <v>1.6083333333333334E-3</v>
      </c>
      <c r="AT42" s="57">
        <f t="shared" si="118"/>
        <v>1.6083333333333334E-3</v>
      </c>
      <c r="AU42" s="57">
        <f t="shared" si="118"/>
        <v>1.6083333333333334E-3</v>
      </c>
      <c r="AV42" s="57">
        <f t="shared" si="118"/>
        <v>1.6083333333333334E-3</v>
      </c>
      <c r="AW42" s="57">
        <f t="shared" si="118"/>
        <v>1.6083333333333334E-3</v>
      </c>
      <c r="AX42" s="57">
        <f t="shared" si="118"/>
        <v>1.6083333333333334E-3</v>
      </c>
      <c r="AY42" s="57">
        <f t="shared" si="118"/>
        <v>1.6083333333333334E-3</v>
      </c>
    </row>
    <row r="43" spans="1:51">
      <c r="A43" s="11">
        <v>56</v>
      </c>
      <c r="C43" t="s">
        <v>35</v>
      </c>
      <c r="D43" s="56">
        <f t="shared" ref="D43:Z43" si="119">D41*D42</f>
        <v>0</v>
      </c>
      <c r="E43" s="56">
        <f t="shared" si="119"/>
        <v>0</v>
      </c>
      <c r="F43" s="56">
        <f t="shared" si="119"/>
        <v>0</v>
      </c>
      <c r="G43" s="56">
        <f t="shared" si="119"/>
        <v>0</v>
      </c>
      <c r="H43" s="56">
        <f t="shared" si="119"/>
        <v>0</v>
      </c>
      <c r="I43" s="56">
        <f t="shared" si="119"/>
        <v>0</v>
      </c>
      <c r="J43" s="56">
        <f t="shared" si="119"/>
        <v>0</v>
      </c>
      <c r="K43" s="56">
        <f t="shared" si="119"/>
        <v>0</v>
      </c>
      <c r="L43" s="56">
        <f t="shared" si="119"/>
        <v>0</v>
      </c>
      <c r="M43" s="56">
        <f t="shared" si="119"/>
        <v>0</v>
      </c>
      <c r="N43" s="56">
        <f t="shared" si="119"/>
        <v>0</v>
      </c>
      <c r="O43" s="56">
        <f t="shared" si="119"/>
        <v>0</v>
      </c>
      <c r="P43" s="56">
        <f t="shared" si="119"/>
        <v>0</v>
      </c>
      <c r="Q43" s="56">
        <f t="shared" si="119"/>
        <v>0</v>
      </c>
      <c r="R43" s="56">
        <f t="shared" si="119"/>
        <v>0</v>
      </c>
      <c r="S43" s="56">
        <f t="shared" si="119"/>
        <v>0</v>
      </c>
      <c r="T43" s="56">
        <f t="shared" si="119"/>
        <v>0</v>
      </c>
      <c r="U43" s="56">
        <f t="shared" si="119"/>
        <v>0</v>
      </c>
      <c r="V43" s="56">
        <f t="shared" si="119"/>
        <v>0</v>
      </c>
      <c r="W43" s="56">
        <f t="shared" si="119"/>
        <v>0</v>
      </c>
      <c r="X43" s="56">
        <f t="shared" si="119"/>
        <v>0</v>
      </c>
      <c r="Y43" s="56">
        <f t="shared" si="119"/>
        <v>0</v>
      </c>
      <c r="Z43" s="56">
        <f t="shared" si="119"/>
        <v>0</v>
      </c>
      <c r="AA43" s="56">
        <f t="shared" ref="AA43:AB43" si="120">AA41*AA42</f>
        <v>0</v>
      </c>
      <c r="AB43" s="56">
        <f t="shared" si="120"/>
        <v>0</v>
      </c>
      <c r="AC43" s="56">
        <f t="shared" ref="AC43:AY43" si="121">AC41*AC42</f>
        <v>0</v>
      </c>
      <c r="AD43" s="56">
        <f t="shared" si="121"/>
        <v>0</v>
      </c>
      <c r="AE43" s="56">
        <f t="shared" si="121"/>
        <v>0</v>
      </c>
      <c r="AF43" s="56">
        <f t="shared" si="121"/>
        <v>0</v>
      </c>
      <c r="AG43" s="56">
        <f t="shared" si="121"/>
        <v>0</v>
      </c>
      <c r="AH43" s="56">
        <f t="shared" si="121"/>
        <v>0</v>
      </c>
      <c r="AI43" s="56">
        <f t="shared" si="121"/>
        <v>0</v>
      </c>
      <c r="AJ43" s="56">
        <f t="shared" si="121"/>
        <v>0</v>
      </c>
      <c r="AK43" s="56">
        <f t="shared" si="121"/>
        <v>116865.17986666667</v>
      </c>
      <c r="AL43" s="56">
        <f t="shared" si="121"/>
        <v>116865.17986666667</v>
      </c>
      <c r="AM43" s="56">
        <f t="shared" si="121"/>
        <v>116865.17986666667</v>
      </c>
      <c r="AN43" s="56">
        <f t="shared" si="121"/>
        <v>116865.17986666667</v>
      </c>
      <c r="AO43" s="56">
        <f t="shared" si="121"/>
        <v>116865.17986666667</v>
      </c>
      <c r="AP43" s="56">
        <f t="shared" si="121"/>
        <v>116865.17986666667</v>
      </c>
      <c r="AQ43" s="56">
        <f t="shared" si="121"/>
        <v>116865.17986666667</v>
      </c>
      <c r="AR43" s="56">
        <f t="shared" si="121"/>
        <v>116865.17986666667</v>
      </c>
      <c r="AS43" s="56">
        <f t="shared" si="121"/>
        <v>116865.17986666667</v>
      </c>
      <c r="AT43" s="56">
        <f t="shared" si="121"/>
        <v>116865.17986666667</v>
      </c>
      <c r="AU43" s="56">
        <f t="shared" si="121"/>
        <v>116865.17986666667</v>
      </c>
      <c r="AV43" s="56">
        <f t="shared" si="121"/>
        <v>116865.17986666667</v>
      </c>
      <c r="AW43" s="56">
        <f t="shared" si="121"/>
        <v>116865.17986666667</v>
      </c>
      <c r="AX43" s="56">
        <f t="shared" si="121"/>
        <v>116865.17986666667</v>
      </c>
      <c r="AY43" s="56">
        <f t="shared" si="121"/>
        <v>116865.17986666667</v>
      </c>
    </row>
    <row r="44" spans="1:51">
      <c r="A44" s="11">
        <v>57</v>
      </c>
      <c r="C44" t="s">
        <v>96</v>
      </c>
      <c r="D44" s="55">
        <f>'Calculations - Mains'!B28</f>
        <v>0</v>
      </c>
      <c r="E44" s="55">
        <f>'Calculations - Mains'!C28</f>
        <v>0</v>
      </c>
      <c r="F44" s="55">
        <f>'Calculations - Mains'!D28</f>
        <v>0</v>
      </c>
      <c r="G44" s="55">
        <f>'Calculations - Mains'!E28</f>
        <v>0</v>
      </c>
      <c r="H44" s="55">
        <f>'Calculations - Mains'!F28</f>
        <v>0</v>
      </c>
      <c r="I44" s="55">
        <f>'Calculations - Mains'!G28</f>
        <v>0</v>
      </c>
      <c r="J44" s="55">
        <f>'Calculations - Mains'!H28</f>
        <v>0</v>
      </c>
      <c r="K44" s="55">
        <f>'Calculations - Mains'!I28</f>
        <v>0</v>
      </c>
      <c r="L44" s="55">
        <f>'Calculations - Mains'!J28</f>
        <v>0</v>
      </c>
      <c r="M44" s="55">
        <f>'Calculations - Mains'!K28</f>
        <v>0</v>
      </c>
      <c r="N44" s="55">
        <f>'Calculations - Mains'!L28</f>
        <v>0</v>
      </c>
      <c r="O44" s="55">
        <f>'Calculations - Mains'!M28</f>
        <v>0</v>
      </c>
      <c r="P44" s="55">
        <f>'Calculations - Mains'!N28</f>
        <v>0</v>
      </c>
      <c r="Q44" s="55">
        <f>'Calculations - Mains'!O28</f>
        <v>0</v>
      </c>
      <c r="R44" s="55">
        <f>'Calculations - Mains'!P28</f>
        <v>0</v>
      </c>
      <c r="S44" s="55">
        <f>'Calculations - Mains'!Q28</f>
        <v>0</v>
      </c>
      <c r="T44" s="55">
        <f>'Calculations - Mains'!R28</f>
        <v>0</v>
      </c>
      <c r="U44" s="55">
        <f>'Calculations - Mains'!S28</f>
        <v>0</v>
      </c>
      <c r="V44" s="55">
        <f>'Calculations - Mains'!T28</f>
        <v>0</v>
      </c>
      <c r="W44" s="55">
        <f>'Calculations - Mains'!U28</f>
        <v>0</v>
      </c>
      <c r="X44" s="55">
        <f>'Calculations - Mains'!V28</f>
        <v>0</v>
      </c>
      <c r="Y44" s="55">
        <f>'Calculations - Mains'!W28</f>
        <v>0</v>
      </c>
      <c r="Z44" s="55">
        <f>'Calculations - Mains'!X28</f>
        <v>0</v>
      </c>
      <c r="AA44" s="55">
        <f>'Calculations - Mains'!Y28</f>
        <v>0</v>
      </c>
      <c r="AB44" s="55">
        <f>'Calculations - Mains'!Z28</f>
        <v>227675.16906666665</v>
      </c>
      <c r="AC44" s="55">
        <f>'Calculations - Mains'!AA28</f>
        <v>227675.16906666665</v>
      </c>
      <c r="AD44" s="55">
        <f>'Calculations - Mains'!AB28</f>
        <v>227675.16906666665</v>
      </c>
      <c r="AE44" s="55">
        <f>'Calculations - Mains'!AC28</f>
        <v>227675.16906666665</v>
      </c>
      <c r="AF44" s="55">
        <f>'Calculations - Mains'!AD28</f>
        <v>227675.16906666665</v>
      </c>
      <c r="AG44" s="55">
        <f>'Calculations - Mains'!AE28</f>
        <v>227675.16906666665</v>
      </c>
      <c r="AH44" s="55">
        <f>'Calculations - Mains'!AF28</f>
        <v>227675.16906666665</v>
      </c>
      <c r="AI44" s="55">
        <f>'Calculations - Mains'!AG28</f>
        <v>227675.16906666665</v>
      </c>
      <c r="AJ44" s="55">
        <f>'Calculations - Mains'!AH28</f>
        <v>227675.16906666665</v>
      </c>
      <c r="AK44" s="55">
        <f>'Calculations - Mains'!AI28</f>
        <v>227675.16906666665</v>
      </c>
      <c r="AL44" s="55">
        <f>'Calculations - Mains'!AJ28</f>
        <v>227675.16906666665</v>
      </c>
      <c r="AM44" s="55">
        <f>'Calculations - Mains'!AK28</f>
        <v>227675.16906666665</v>
      </c>
      <c r="AN44" s="55">
        <f>'Calculations - Mains'!AL28</f>
        <v>437184.76613333332</v>
      </c>
      <c r="AO44" s="55">
        <f>'Calculations - Mains'!AM28</f>
        <v>437184.76613333332</v>
      </c>
      <c r="AP44" s="55">
        <f>'Calculations - Mains'!AN28</f>
        <v>437184.76613333332</v>
      </c>
      <c r="AQ44" s="55">
        <f>'Calculations - Mains'!AO28</f>
        <v>437184.76613333332</v>
      </c>
      <c r="AR44" s="55">
        <f>'Calculations - Mains'!AP28</f>
        <v>437184.76613333332</v>
      </c>
      <c r="AS44" s="55">
        <f>'Calculations - Mains'!AQ28</f>
        <v>437184.76613333332</v>
      </c>
      <c r="AT44" s="55">
        <f>'Calculations - Mains'!AR28</f>
        <v>437184.76613333332</v>
      </c>
      <c r="AU44" s="55">
        <f>'Calculations - Mains'!AS28</f>
        <v>437184.76613333332</v>
      </c>
      <c r="AV44" s="55">
        <f>'Calculations - Mains'!AT28</f>
        <v>437184.76613333332</v>
      </c>
      <c r="AW44" s="55">
        <f>'Calculations - Mains'!AU28</f>
        <v>437184.76613333332</v>
      </c>
      <c r="AX44" s="55">
        <f>'Calculations - Mains'!AV28</f>
        <v>437184.76613333332</v>
      </c>
      <c r="AY44" s="55">
        <f>'Calculations - Mains'!AW28</f>
        <v>437184.76613333332</v>
      </c>
    </row>
    <row r="45" spans="1:51">
      <c r="A45" s="11">
        <v>58</v>
      </c>
      <c r="C45" t="s">
        <v>37</v>
      </c>
      <c r="D45" s="55">
        <f t="shared" ref="D45:Z45" si="122">D43-D44</f>
        <v>0</v>
      </c>
      <c r="E45" s="55">
        <f t="shared" si="122"/>
        <v>0</v>
      </c>
      <c r="F45" s="55">
        <f t="shared" si="122"/>
        <v>0</v>
      </c>
      <c r="G45" s="55">
        <f t="shared" si="122"/>
        <v>0</v>
      </c>
      <c r="H45" s="55">
        <f t="shared" si="122"/>
        <v>0</v>
      </c>
      <c r="I45" s="55">
        <f t="shared" si="122"/>
        <v>0</v>
      </c>
      <c r="J45" s="55">
        <f t="shared" si="122"/>
        <v>0</v>
      </c>
      <c r="K45" s="55">
        <f t="shared" si="122"/>
        <v>0</v>
      </c>
      <c r="L45" s="55">
        <f t="shared" si="122"/>
        <v>0</v>
      </c>
      <c r="M45" s="55">
        <f t="shared" si="122"/>
        <v>0</v>
      </c>
      <c r="N45" s="55">
        <f t="shared" si="122"/>
        <v>0</v>
      </c>
      <c r="O45" s="55">
        <f t="shared" si="122"/>
        <v>0</v>
      </c>
      <c r="P45" s="55">
        <f t="shared" si="122"/>
        <v>0</v>
      </c>
      <c r="Q45" s="55">
        <f t="shared" si="122"/>
        <v>0</v>
      </c>
      <c r="R45" s="55">
        <f t="shared" si="122"/>
        <v>0</v>
      </c>
      <c r="S45" s="55">
        <f t="shared" si="122"/>
        <v>0</v>
      </c>
      <c r="T45" s="55">
        <f t="shared" si="122"/>
        <v>0</v>
      </c>
      <c r="U45" s="55">
        <f t="shared" si="122"/>
        <v>0</v>
      </c>
      <c r="V45" s="55">
        <f t="shared" si="122"/>
        <v>0</v>
      </c>
      <c r="W45" s="55">
        <f t="shared" si="122"/>
        <v>0</v>
      </c>
      <c r="X45" s="55">
        <f t="shared" si="122"/>
        <v>0</v>
      </c>
      <c r="Y45" s="55">
        <f t="shared" si="122"/>
        <v>0</v>
      </c>
      <c r="Z45" s="55">
        <f t="shared" si="122"/>
        <v>0</v>
      </c>
      <c r="AA45" s="55">
        <f t="shared" ref="AA45:AB45" si="123">AA43-AA44</f>
        <v>0</v>
      </c>
      <c r="AB45" s="55">
        <f t="shared" si="123"/>
        <v>-227675.16906666665</v>
      </c>
      <c r="AC45" s="55">
        <f t="shared" ref="AC45:AY45" si="124">AC43-AC44</f>
        <v>-227675.16906666665</v>
      </c>
      <c r="AD45" s="55">
        <f t="shared" si="124"/>
        <v>-227675.16906666665</v>
      </c>
      <c r="AE45" s="55">
        <f t="shared" si="124"/>
        <v>-227675.16906666665</v>
      </c>
      <c r="AF45" s="55">
        <f t="shared" si="124"/>
        <v>-227675.16906666665</v>
      </c>
      <c r="AG45" s="55">
        <f t="shared" si="124"/>
        <v>-227675.16906666665</v>
      </c>
      <c r="AH45" s="55">
        <f t="shared" si="124"/>
        <v>-227675.16906666665</v>
      </c>
      <c r="AI45" s="55">
        <f t="shared" si="124"/>
        <v>-227675.16906666665</v>
      </c>
      <c r="AJ45" s="55">
        <f t="shared" si="124"/>
        <v>-227675.16906666665</v>
      </c>
      <c r="AK45" s="55">
        <f t="shared" si="124"/>
        <v>-110809.98919999998</v>
      </c>
      <c r="AL45" s="55">
        <f t="shared" si="124"/>
        <v>-110809.98919999998</v>
      </c>
      <c r="AM45" s="55">
        <f t="shared" si="124"/>
        <v>-110809.98919999998</v>
      </c>
      <c r="AN45" s="55">
        <f t="shared" si="124"/>
        <v>-320319.58626666665</v>
      </c>
      <c r="AO45" s="55">
        <f t="shared" si="124"/>
        <v>-320319.58626666665</v>
      </c>
      <c r="AP45" s="55">
        <f t="shared" si="124"/>
        <v>-320319.58626666665</v>
      </c>
      <c r="AQ45" s="55">
        <f t="shared" si="124"/>
        <v>-320319.58626666665</v>
      </c>
      <c r="AR45" s="55">
        <f t="shared" si="124"/>
        <v>-320319.58626666665</v>
      </c>
      <c r="AS45" s="55">
        <f t="shared" si="124"/>
        <v>-320319.58626666665</v>
      </c>
      <c r="AT45" s="55">
        <f t="shared" si="124"/>
        <v>-320319.58626666665</v>
      </c>
      <c r="AU45" s="55">
        <f t="shared" si="124"/>
        <v>-320319.58626666665</v>
      </c>
      <c r="AV45" s="55">
        <f t="shared" si="124"/>
        <v>-320319.58626666665</v>
      </c>
      <c r="AW45" s="55">
        <f t="shared" si="124"/>
        <v>-320319.58626666665</v>
      </c>
      <c r="AX45" s="55">
        <f t="shared" si="124"/>
        <v>-320319.58626666665</v>
      </c>
      <c r="AY45" s="55">
        <f t="shared" si="124"/>
        <v>-320319.58626666665</v>
      </c>
    </row>
    <row r="46" spans="1:51">
      <c r="A46" s="11">
        <v>59</v>
      </c>
      <c r="C46" t="s">
        <v>97</v>
      </c>
      <c r="D46" s="55">
        <f t="shared" ref="D46:O46" si="125">D45*0.2472</f>
        <v>0</v>
      </c>
      <c r="E46" s="55">
        <f t="shared" si="125"/>
        <v>0</v>
      </c>
      <c r="F46" s="55">
        <f t="shared" si="125"/>
        <v>0</v>
      </c>
      <c r="G46" s="55">
        <f t="shared" si="125"/>
        <v>0</v>
      </c>
      <c r="H46" s="55">
        <f t="shared" si="125"/>
        <v>0</v>
      </c>
      <c r="I46" s="55">
        <f t="shared" si="125"/>
        <v>0</v>
      </c>
      <c r="J46" s="55">
        <f t="shared" si="125"/>
        <v>0</v>
      </c>
      <c r="K46" s="55">
        <f t="shared" si="125"/>
        <v>0</v>
      </c>
      <c r="L46" s="55">
        <f t="shared" si="125"/>
        <v>0</v>
      </c>
      <c r="M46" s="55">
        <f t="shared" si="125"/>
        <v>0</v>
      </c>
      <c r="N46" s="55">
        <f t="shared" si="125"/>
        <v>0</v>
      </c>
      <c r="O46" s="55">
        <f t="shared" si="125"/>
        <v>0</v>
      </c>
      <c r="P46" s="55">
        <f>-'Calculations - Mains'!N35</f>
        <v>0</v>
      </c>
      <c r="Q46" s="55">
        <f>-'Calculations - Mains'!O35</f>
        <v>0</v>
      </c>
      <c r="R46" s="55">
        <f>-'Calculations - Mains'!P35</f>
        <v>0</v>
      </c>
      <c r="S46" s="55">
        <f>-'Calculations - Mains'!Q35</f>
        <v>0</v>
      </c>
      <c r="T46" s="55">
        <f>-'Calculations - Mains'!R35</f>
        <v>0</v>
      </c>
      <c r="U46" s="55">
        <f>-'Calculations - Mains'!S35</f>
        <v>0</v>
      </c>
      <c r="V46" s="55">
        <f>-'Calculations - Mains'!T35</f>
        <v>0</v>
      </c>
      <c r="W46" s="55">
        <f>-'Calculations - Mains'!U35</f>
        <v>0</v>
      </c>
      <c r="X46" s="55">
        <f>-'Calculations - Mains'!V35</f>
        <v>0</v>
      </c>
      <c r="Y46" s="55">
        <f>-'Calculations - Mains'!W35</f>
        <v>0</v>
      </c>
      <c r="Z46" s="55">
        <f>-'Calculations - Mains'!X35</f>
        <v>0</v>
      </c>
      <c r="AA46" s="55">
        <f>-'Calculations - Mains'!Y35</f>
        <v>0</v>
      </c>
      <c r="AB46" s="55">
        <f>-'Calculations - Mains'!Z36</f>
        <v>-56281.301793279999</v>
      </c>
      <c r="AC46" s="55">
        <f>-'Calculations - Mains'!AA36</f>
        <v>-112562.60358656</v>
      </c>
      <c r="AD46" s="55">
        <f>-'Calculations - Mains'!AB36</f>
        <v>-168843.90537984</v>
      </c>
      <c r="AE46" s="55">
        <f>-'Calculations - Mains'!AC36</f>
        <v>-225125.20717312</v>
      </c>
      <c r="AF46" s="55">
        <f>-'Calculations - Mains'!AD36</f>
        <v>-281406.5089664</v>
      </c>
      <c r="AG46" s="55">
        <f>-'Calculations - Mains'!AE36</f>
        <v>-337687.81075968</v>
      </c>
      <c r="AH46" s="55">
        <f>-'Calculations - Mains'!AF36</f>
        <v>-393969.11255296</v>
      </c>
      <c r="AI46" s="55">
        <f>-'Calculations - Mains'!AG36</f>
        <v>-450250.41434624</v>
      </c>
      <c r="AJ46" s="55">
        <f>-'Calculations - Mains'!AH36</f>
        <v>-506531.71613951999</v>
      </c>
      <c r="AK46" s="55">
        <f>-'Calculations - Mains'!AI36</f>
        <v>-533923.94546975999</v>
      </c>
      <c r="AL46" s="55">
        <f>-'Calculations - Mains'!AJ36</f>
        <v>-561316.17480000004</v>
      </c>
      <c r="AM46" s="55">
        <f>-'Calculations - Mains'!AK36</f>
        <v>-588708.40413024009</v>
      </c>
      <c r="AN46" s="55">
        <f>-'Calculations - Mains'!AL35</f>
        <v>-72457.870071753656</v>
      </c>
      <c r="AO46" s="55">
        <f>-'Calculations - Mains'!AM35</f>
        <v>-66383.557610648553</v>
      </c>
      <c r="AP46" s="55">
        <f>-'Calculations - Mains'!AN35</f>
        <v>-59658.425957282197</v>
      </c>
      <c r="AQ46" s="55">
        <f>-'Calculations - Mains'!AO35</f>
        <v>-53150.234034669593</v>
      </c>
      <c r="AR46" s="55">
        <f>-'Calculations - Mains'!AP35</f>
        <v>-46425.102381303237</v>
      </c>
      <c r="AS46" s="55">
        <f>-'Calculations - Mains'!AQ35</f>
        <v>-39916.910458690632</v>
      </c>
      <c r="AT46" s="55">
        <f>-'Calculations - Mains'!AR35</f>
        <v>-33191.778805324277</v>
      </c>
      <c r="AU46" s="55">
        <f>-'Calculations - Mains'!AS35</f>
        <v>-26466.647151957921</v>
      </c>
      <c r="AV46" s="55">
        <f>-'Calculations - Mains'!AT35</f>
        <v>-19958.455229345316</v>
      </c>
      <c r="AW46" s="55">
        <f>-'Calculations - Mains'!AU35</f>
        <v>-13233.32357597896</v>
      </c>
      <c r="AX46" s="55">
        <f>-'Calculations - Mains'!AV35</f>
        <v>-6725.1316533663567</v>
      </c>
      <c r="AY46" s="55">
        <f>-'Calculations - Mains'!AW35</f>
        <v>0</v>
      </c>
    </row>
    <row r="47" spans="1:51">
      <c r="A47" s="11">
        <v>60</v>
      </c>
      <c r="C47" t="s">
        <v>38</v>
      </c>
      <c r="D47" s="55">
        <f>D46</f>
        <v>0</v>
      </c>
      <c r="E47" s="55">
        <f t="shared" ref="E47" si="126">D47+E46</f>
        <v>0</v>
      </c>
      <c r="F47" s="55">
        <f t="shared" ref="F47" si="127">E47+F46</f>
        <v>0</v>
      </c>
      <c r="G47" s="55">
        <f t="shared" ref="G47" si="128">F47+G46</f>
        <v>0</v>
      </c>
      <c r="H47" s="55">
        <f t="shared" ref="H47" si="129">G47+H46</f>
        <v>0</v>
      </c>
      <c r="I47" s="55">
        <f t="shared" ref="I47" si="130">H47+I46</f>
        <v>0</v>
      </c>
      <c r="J47" s="55">
        <f t="shared" ref="J47" si="131">I47+J46</f>
        <v>0</v>
      </c>
      <c r="K47" s="55">
        <f t="shared" ref="K47" si="132">J47+K46</f>
        <v>0</v>
      </c>
      <c r="L47" s="55">
        <f t="shared" ref="L47" si="133">K47+L46</f>
        <v>0</v>
      </c>
      <c r="M47" s="55">
        <f t="shared" ref="M47" si="134">L47+M46</f>
        <v>0</v>
      </c>
      <c r="N47" s="55">
        <f t="shared" ref="N47" si="135">M47+N46</f>
        <v>0</v>
      </c>
      <c r="O47" s="55">
        <f t="shared" ref="O47" si="136">N47+O46</f>
        <v>0</v>
      </c>
      <c r="P47" s="55">
        <f t="shared" ref="P47" si="137">O47+P46</f>
        <v>0</v>
      </c>
      <c r="Q47" s="55">
        <f t="shared" ref="Q47" si="138">P47+Q46</f>
        <v>0</v>
      </c>
      <c r="R47" s="55">
        <f t="shared" ref="R47" si="139">Q47+R46</f>
        <v>0</v>
      </c>
      <c r="S47" s="55">
        <f t="shared" ref="S47" si="140">R47+S46</f>
        <v>0</v>
      </c>
      <c r="T47" s="55">
        <f t="shared" ref="T47" si="141">S47+T46</f>
        <v>0</v>
      </c>
      <c r="U47" s="55">
        <f t="shared" ref="U47" si="142">T47+U46</f>
        <v>0</v>
      </c>
      <c r="V47" s="55">
        <f t="shared" ref="V47" si="143">U47+V46</f>
        <v>0</v>
      </c>
      <c r="W47" s="55">
        <f t="shared" ref="W47" si="144">V47+W46</f>
        <v>0</v>
      </c>
      <c r="X47" s="55">
        <f t="shared" ref="X47" si="145">W47+X46</f>
        <v>0</v>
      </c>
      <c r="Y47" s="55">
        <f t="shared" ref="Y47" si="146">X47+Y46</f>
        <v>0</v>
      </c>
      <c r="Z47" s="55">
        <f t="shared" ref="Z47" si="147">Y47+Z46</f>
        <v>0</v>
      </c>
      <c r="AA47" s="55">
        <f t="shared" ref="AA47:AB47" si="148">Z47+AA46</f>
        <v>0</v>
      </c>
      <c r="AB47" s="55">
        <f t="shared" si="148"/>
        <v>-56281.301793279999</v>
      </c>
      <c r="AC47" s="55">
        <f t="shared" ref="AC47" si="149">AB47+AC46</f>
        <v>-168843.90537984</v>
      </c>
      <c r="AD47" s="55">
        <f t="shared" ref="AD47" si="150">AC47+AD46</f>
        <v>-337687.81075968</v>
      </c>
      <c r="AE47" s="55">
        <f t="shared" ref="AE47" si="151">AD47+AE46</f>
        <v>-562813.01793279999</v>
      </c>
      <c r="AF47" s="55">
        <f t="shared" ref="AF47" si="152">AE47+AF46</f>
        <v>-844219.52689919993</v>
      </c>
      <c r="AG47" s="55">
        <f t="shared" ref="AG47" si="153">AF47+AG46</f>
        <v>-1181907.3376588798</v>
      </c>
      <c r="AH47" s="55">
        <f t="shared" ref="AH47" si="154">AG47+AH46</f>
        <v>-1575876.4502118398</v>
      </c>
      <c r="AI47" s="55">
        <f t="shared" ref="AI47" si="155">AH47+AI46</f>
        <v>-2026126.8645580797</v>
      </c>
      <c r="AJ47" s="55">
        <f t="shared" ref="AJ47" si="156">AI47+AJ46</f>
        <v>-2532658.5806975998</v>
      </c>
      <c r="AK47" s="55">
        <f t="shared" ref="AK47" si="157">AJ47+AK46</f>
        <v>-3066582.5261673597</v>
      </c>
      <c r="AL47" s="55">
        <f t="shared" ref="AL47" si="158">AK47+AL46</f>
        <v>-3627898.7009673598</v>
      </c>
      <c r="AM47" s="55">
        <f t="shared" ref="AM47" si="159">AL47+AM46</f>
        <v>-4216607.1050976003</v>
      </c>
      <c r="AN47" s="55">
        <f t="shared" ref="AN47" si="160">AM47+AN46</f>
        <v>-4289064.9751693541</v>
      </c>
      <c r="AO47" s="55">
        <f t="shared" ref="AO47" si="161">AN47+AO46</f>
        <v>-4355448.5327800028</v>
      </c>
      <c r="AP47" s="55">
        <f t="shared" ref="AP47" si="162">AO47+AP46</f>
        <v>-4415106.9587372849</v>
      </c>
      <c r="AQ47" s="55">
        <f t="shared" ref="AQ47" si="163">AP47+AQ46</f>
        <v>-4468257.1927719545</v>
      </c>
      <c r="AR47" s="55">
        <f t="shared" ref="AR47" si="164">AQ47+AR46</f>
        <v>-4514682.2951532574</v>
      </c>
      <c r="AS47" s="55">
        <f t="shared" ref="AS47" si="165">AR47+AS46</f>
        <v>-4554599.2056119479</v>
      </c>
      <c r="AT47" s="55">
        <f t="shared" ref="AT47" si="166">AS47+AT46</f>
        <v>-4587790.9844172718</v>
      </c>
      <c r="AU47" s="55">
        <f t="shared" ref="AU47" si="167">AT47+AU46</f>
        <v>-4614257.63156923</v>
      </c>
      <c r="AV47" s="55">
        <f t="shared" ref="AV47" si="168">AU47+AV46</f>
        <v>-4634216.0867985757</v>
      </c>
      <c r="AW47" s="55">
        <f t="shared" ref="AW47" si="169">AV47+AW46</f>
        <v>-4647449.4103745548</v>
      </c>
      <c r="AX47" s="55">
        <f t="shared" ref="AX47" si="170">AW47+AX46</f>
        <v>-4654174.5420279214</v>
      </c>
      <c r="AY47" s="55">
        <f t="shared" ref="AY47" si="171">AX47+AY46</f>
        <v>-4654174.5420279214</v>
      </c>
    </row>
    <row r="48" spans="1:51">
      <c r="A48" s="11">
        <v>61</v>
      </c>
      <c r="C48" t="s">
        <v>36</v>
      </c>
      <c r="D48" s="55">
        <v>0</v>
      </c>
      <c r="E48" s="55">
        <f t="shared" ref="E48:AY48" si="172">(D48-E43-SUM(E34:E36)-E38)</f>
        <v>0</v>
      </c>
      <c r="F48" s="55">
        <f t="shared" si="172"/>
        <v>0</v>
      </c>
      <c r="G48" s="55">
        <f t="shared" si="172"/>
        <v>0</v>
      </c>
      <c r="H48" s="55">
        <f t="shared" si="172"/>
        <v>0</v>
      </c>
      <c r="I48" s="55">
        <f t="shared" si="172"/>
        <v>0</v>
      </c>
      <c r="J48" s="55">
        <f t="shared" si="172"/>
        <v>0</v>
      </c>
      <c r="K48" s="55">
        <f t="shared" si="172"/>
        <v>0</v>
      </c>
      <c r="L48" s="55">
        <f t="shared" si="172"/>
        <v>0</v>
      </c>
      <c r="M48" s="55">
        <f t="shared" si="172"/>
        <v>0</v>
      </c>
      <c r="N48" s="55">
        <f t="shared" si="172"/>
        <v>0</v>
      </c>
      <c r="O48" s="55">
        <f t="shared" si="172"/>
        <v>0</v>
      </c>
      <c r="P48" s="55">
        <f t="shared" si="172"/>
        <v>0</v>
      </c>
      <c r="Q48" s="55">
        <f t="shared" si="172"/>
        <v>0</v>
      </c>
      <c r="R48" s="55">
        <f t="shared" si="172"/>
        <v>0</v>
      </c>
      <c r="S48" s="55">
        <f t="shared" si="172"/>
        <v>0</v>
      </c>
      <c r="T48" s="55">
        <f t="shared" si="172"/>
        <v>0</v>
      </c>
      <c r="U48" s="55">
        <f t="shared" si="172"/>
        <v>0</v>
      </c>
      <c r="V48" s="55">
        <f t="shared" si="172"/>
        <v>0</v>
      </c>
      <c r="W48" s="55">
        <f t="shared" si="172"/>
        <v>0</v>
      </c>
      <c r="X48" s="55">
        <f t="shared" si="172"/>
        <v>0</v>
      </c>
      <c r="Y48" s="55">
        <f t="shared" si="172"/>
        <v>0</v>
      </c>
      <c r="Z48" s="55">
        <f t="shared" si="172"/>
        <v>0</v>
      </c>
      <c r="AA48" s="55">
        <f t="shared" si="172"/>
        <v>0</v>
      </c>
      <c r="AB48" s="55">
        <f t="shared" si="172"/>
        <v>0</v>
      </c>
      <c r="AC48" s="55">
        <f t="shared" si="172"/>
        <v>0</v>
      </c>
      <c r="AD48" s="55">
        <f t="shared" si="172"/>
        <v>0</v>
      </c>
      <c r="AE48" s="55">
        <f t="shared" si="172"/>
        <v>0</v>
      </c>
      <c r="AF48" s="55">
        <f t="shared" si="172"/>
        <v>0</v>
      </c>
      <c r="AG48" s="55">
        <f t="shared" si="172"/>
        <v>0</v>
      </c>
      <c r="AH48" s="55">
        <f t="shared" si="172"/>
        <v>0</v>
      </c>
      <c r="AI48" s="55">
        <f t="shared" si="172"/>
        <v>0</v>
      </c>
      <c r="AJ48" s="55">
        <f t="shared" si="172"/>
        <v>0</v>
      </c>
      <c r="AK48" s="55">
        <f t="shared" si="172"/>
        <v>-116865.17986666667</v>
      </c>
      <c r="AL48" s="55">
        <f t="shared" si="172"/>
        <v>-233730.35973333335</v>
      </c>
      <c r="AM48" s="55">
        <f t="shared" si="172"/>
        <v>-350595.53960000002</v>
      </c>
      <c r="AN48" s="55">
        <f t="shared" si="172"/>
        <v>-467460.71946666669</v>
      </c>
      <c r="AO48" s="55">
        <f t="shared" si="172"/>
        <v>-584325.89933333336</v>
      </c>
      <c r="AP48" s="55">
        <f t="shared" si="172"/>
        <v>-701191.07920000004</v>
      </c>
      <c r="AQ48" s="55">
        <f t="shared" si="172"/>
        <v>-818056.25906666671</v>
      </c>
      <c r="AR48" s="55">
        <f t="shared" si="172"/>
        <v>-934921.43893333338</v>
      </c>
      <c r="AS48" s="55">
        <f t="shared" si="172"/>
        <v>-1051786.6188000001</v>
      </c>
      <c r="AT48" s="55">
        <f t="shared" si="172"/>
        <v>-1168651.7986666667</v>
      </c>
      <c r="AU48" s="55">
        <f t="shared" si="172"/>
        <v>-1285516.9785333334</v>
      </c>
      <c r="AV48" s="55">
        <f t="shared" si="172"/>
        <v>-1402382.1584000001</v>
      </c>
      <c r="AW48" s="55">
        <f t="shared" si="172"/>
        <v>-1519247.3382666667</v>
      </c>
      <c r="AX48" s="55">
        <f t="shared" si="172"/>
        <v>-1636112.5181333334</v>
      </c>
      <c r="AY48" s="55">
        <f t="shared" si="172"/>
        <v>-1752977.6980000001</v>
      </c>
    </row>
    <row r="49" spans="1:51">
      <c r="A49" s="11">
        <v>62</v>
      </c>
      <c r="C49" s="45" t="s">
        <v>153</v>
      </c>
      <c r="D49" s="72">
        <v>112328.49026666663</v>
      </c>
      <c r="E49" s="55">
        <f t="shared" ref="E49:E50" si="173">((D47/2)+SUM(E47:O47)+(P47/2))/12</f>
        <v>0</v>
      </c>
      <c r="F49" s="55">
        <f t="shared" ref="F49:F50" si="174">((E47/2)+SUM(F47:P47)+(Q47/2))/12</f>
        <v>0</v>
      </c>
      <c r="G49" s="55">
        <f t="shared" ref="G49:G50" si="175">((F47/2)+SUM(G47:Q47)+(R47/2))/12</f>
        <v>0</v>
      </c>
      <c r="H49" s="55">
        <f t="shared" ref="H49:H50" si="176">((G47/2)+SUM(H47:R47)+(S47/2))/12</f>
        <v>0</v>
      </c>
      <c r="I49" s="55">
        <f t="shared" ref="I49:I50" si="177">((H47/2)+SUM(I47:S47)+(T47/2))/12</f>
        <v>0</v>
      </c>
      <c r="J49" s="55">
        <f t="shared" ref="J49:J50" si="178">((I47/2)+SUM(J47:T47)+(U47/2))/12</f>
        <v>0</v>
      </c>
      <c r="K49" s="55">
        <f t="shared" ref="K49:K50" si="179">((J47/2)+SUM(K47:U47)+(V47/2))/12</f>
        <v>0</v>
      </c>
      <c r="L49" s="55">
        <f t="shared" ref="L49:L50" si="180">((K47/2)+SUM(L47:V47)+(W47/2))/12</f>
        <v>0</v>
      </c>
      <c r="M49" s="55">
        <f t="shared" ref="M49:M50" si="181">((L47/2)+SUM(M47:W47)+(X47/2))/12</f>
        <v>0</v>
      </c>
      <c r="N49" s="55">
        <f t="shared" ref="N49:N50" si="182">((M47/2)+SUM(N47:X47)+(Y47/2))/12</f>
        <v>0</v>
      </c>
      <c r="O49" s="55">
        <f t="shared" ref="O49:P50" si="183">((N47/2)+SUM(O47:Y47)+(Z47/2))/12</f>
        <v>0</v>
      </c>
      <c r="P49" s="55">
        <f t="shared" si="183"/>
        <v>0</v>
      </c>
      <c r="Q49" s="55">
        <f>((P47/2)+SUM(Q47:AA47)+(AB47/2))/12</f>
        <v>-2345.0542413866665</v>
      </c>
      <c r="R49" s="55">
        <f t="shared" ref="R49:R50" si="184">((Q47/2)+SUM(R47:AB47)+(AC47/2))/12</f>
        <v>-11725.271206933334</v>
      </c>
      <c r="S49" s="55">
        <f t="shared" ref="S49:S50" si="185">((R47/2)+SUM(S47:AC47)+(AD47/2))/12</f>
        <v>-32830.759379413335</v>
      </c>
      <c r="T49" s="55">
        <f t="shared" ref="T49:T50" si="186">((S47/2)+SUM(T47:AD47)+(AE47/2))/12</f>
        <v>-70351.627241599999</v>
      </c>
      <c r="U49" s="55">
        <f t="shared" ref="U49:U50" si="187">((T47/2)+SUM(U47:AE47)+(AF47/2))/12</f>
        <v>-128977.98327626666</v>
      </c>
      <c r="V49" s="55">
        <f t="shared" ref="V49:V50" si="188">((U47/2)+SUM(V47:AF47)+(AG47/2))/12</f>
        <v>-213399.93596618666</v>
      </c>
      <c r="W49" s="55">
        <f t="shared" ref="W49:W50" si="189">((V47/2)+SUM(W47:AG47)+(AH47/2))/12</f>
        <v>-328307.59379413328</v>
      </c>
      <c r="X49" s="55">
        <f t="shared" ref="X49:X50" si="190">((W47/2)+SUM(X47:AH47)+(AI47/2))/12</f>
        <v>-478391.06524287997</v>
      </c>
      <c r="Y49" s="55">
        <f t="shared" ref="Y49:Y50" si="191">((X47/2)+SUM(Y47:AI47)+(AJ47/2))/12</f>
        <v>-668340.45879519999</v>
      </c>
      <c r="Z49" s="55">
        <f t="shared" ref="Z49:Z50" si="192">((Y47/2)+SUM(Z47:AJ47)+(AK47/2))/12</f>
        <v>-901642.17158123991</v>
      </c>
      <c r="AA49" s="55">
        <f t="shared" ref="AA49:AA50" si="193">((Z47/2)+SUM(AA47:AK47)+(AL47/2))/12</f>
        <v>-1180578.88937852</v>
      </c>
      <c r="AB49" s="55">
        <f t="shared" ref="AB49:AB50" si="194">((AA47/2)+SUM(AB47:AL47)+(AM47/2))/12</f>
        <v>-1507433.2979645599</v>
      </c>
      <c r="AC49" s="55">
        <f t="shared" ref="AC49:AC50" si="195">((AB47/2)+SUM(AC47:AM47)+(AN47/2))/12</f>
        <v>-1859491.2470676294</v>
      </c>
      <c r="AD49" s="55">
        <f t="shared" ref="AD49:AD50" si="196">((AC47/2)+SUM(AD47:AN47)+(AO47/2))/12</f>
        <v>-2210299.092933306</v>
      </c>
      <c r="AE49" s="55">
        <f t="shared" ref="AE49:AE50" si="197">((AD47/2)+SUM(AE47:AO47)+(AP47/2))/12</f>
        <v>-2554633.4169073799</v>
      </c>
      <c r="AF49" s="55">
        <f t="shared" ref="AF49:AF50" si="198">((AE47/2)+SUM(AF47:AP47)+(AQ47/2))/12</f>
        <v>-2887252.7220247448</v>
      </c>
      <c r="AG49" s="55">
        <f t="shared" ref="AG49:AG50" si="199">((AF47/2)+SUM(AG47:AQ47)+(AR47/2))/12</f>
        <v>-3202915.5113202953</v>
      </c>
      <c r="AH49" s="55">
        <f t="shared" ref="AH49:AH50" si="200">((AG47/2)+SUM(AH47:AR47)+(AS47/2))/12</f>
        <v>-3496380.2878289255</v>
      </c>
      <c r="AI49" s="55">
        <f t="shared" ref="AI49:AI50" si="201">((AH47/2)+SUM(AI47:AS47)+(AT47/2))/12</f>
        <v>-3762405.55458553</v>
      </c>
      <c r="AJ49" s="55">
        <f t="shared" ref="AJ49:AJ50" si="202">((AI47/2)+SUM(AJ47:AT47)+(AU47/2))/12</f>
        <v>-3995740.7754695546</v>
      </c>
      <c r="AK49" s="55">
        <f t="shared" ref="AK49:AK50" si="203">((AJ47/2)+SUM(AK47:AU47)+(AV47/2))/12</f>
        <v>-4191144.4535158924</v>
      </c>
      <c r="AL49" s="55">
        <f t="shared" ref="AL49:AL50" si="204">((AK47/2)+SUM(AL47:AV47)+(AW47/2))/12</f>
        <v>-4344578.8031120664</v>
      </c>
      <c r="AM49" s="55">
        <f t="shared" ref="AM49:AM50" si="205">((AL47/2)+SUM(AM47:AW47)+(AX47/2))/12</f>
        <v>-4453209.749998223</v>
      </c>
      <c r="AN49" s="55">
        <f t="shared" ref="AN49:AN50" si="206">((AM47/2)+SUM(AN47:AX47)+(AY47/2))/12</f>
        <v>-4514203.2199145099</v>
      </c>
      <c r="AO49" s="55">
        <f t="shared" ref="AO49:AO50" si="207">((AN47/2)+SUM(AO47:AY47)+(AZ47/2))/12</f>
        <v>-4353724.1558212163</v>
      </c>
      <c r="AP49" s="55">
        <f t="shared" ref="AP49:AP50" si="208">((AO47/2)+SUM(AP47:AZ47)+(BA47/2))/12</f>
        <v>-3993536.0929899928</v>
      </c>
      <c r="AQ49" s="55">
        <f t="shared" ref="AQ49:AQ50" si="209">((AP47/2)+SUM(AQ47:BA47)+(BB47/2))/12</f>
        <v>-3628096.28084344</v>
      </c>
      <c r="AR49" s="55">
        <f t="shared" ref="AR49:AR50" si="210">((AQ47/2)+SUM(AR47:BB47)+(BC47/2))/12</f>
        <v>-3257956.1078638881</v>
      </c>
      <c r="AS49" s="55">
        <f t="shared" ref="AS49:AS50" si="211">((AR47/2)+SUM(AS47:BC47)+(BD47/2))/12</f>
        <v>-2883666.9625336709</v>
      </c>
      <c r="AT49" s="55">
        <f t="shared" ref="AT49:AT50" si="212">((AS47/2)+SUM(AT47:BD47)+(BE47/2))/12</f>
        <v>-2505780.2333351206</v>
      </c>
      <c r="AU49" s="55">
        <f t="shared" ref="AU49:AU50" si="213">((AT47/2)+SUM(AU47:BE47)+(BF47/2))/12</f>
        <v>-2124847.3087505698</v>
      </c>
      <c r="AV49" s="55">
        <f t="shared" ref="AV49:AV50" si="214">((AU47/2)+SUM(AV47:BF47)+(BG47/2))/12</f>
        <v>-1741428.6164177989</v>
      </c>
      <c r="AW49" s="55">
        <f t="shared" ref="AW49:AW50" si="215">((AV47/2)+SUM(AW47:BG47)+(BH47/2))/12</f>
        <v>-1356075.5448191403</v>
      </c>
      <c r="AX49" s="55">
        <f t="shared" ref="AX49:AX50" si="216">((AW47/2)+SUM(AX47:BH47)+(BI47/2))/12</f>
        <v>-969339.48243692669</v>
      </c>
      <c r="AY49" s="55">
        <f t="shared" ref="AY49:AY50" si="217">((AX47/2)+SUM(AY47:BI47)+(BJ47/2))/12</f>
        <v>-581771.81775349018</v>
      </c>
    </row>
    <row r="50" spans="1:51">
      <c r="A50" s="11">
        <v>63</v>
      </c>
      <c r="C50" s="45" t="s">
        <v>154</v>
      </c>
      <c r="D50" s="72">
        <v>6572.7222222222226</v>
      </c>
      <c r="E50" s="55">
        <f t="shared" si="173"/>
        <v>0</v>
      </c>
      <c r="F50" s="55">
        <f t="shared" si="174"/>
        <v>0</v>
      </c>
      <c r="G50" s="55">
        <f t="shared" si="175"/>
        <v>0</v>
      </c>
      <c r="H50" s="55">
        <f t="shared" si="176"/>
        <v>0</v>
      </c>
      <c r="I50" s="55">
        <f t="shared" si="177"/>
        <v>0</v>
      </c>
      <c r="J50" s="55">
        <f t="shared" si="178"/>
        <v>0</v>
      </c>
      <c r="K50" s="55">
        <f t="shared" si="179"/>
        <v>0</v>
      </c>
      <c r="L50" s="55">
        <f t="shared" si="180"/>
        <v>0</v>
      </c>
      <c r="M50" s="55">
        <f t="shared" si="181"/>
        <v>0</v>
      </c>
      <c r="N50" s="55">
        <f t="shared" si="182"/>
        <v>0</v>
      </c>
      <c r="O50" s="55">
        <f t="shared" si="183"/>
        <v>0</v>
      </c>
      <c r="P50" s="55">
        <f t="shared" si="183"/>
        <v>0</v>
      </c>
      <c r="Q50" s="55">
        <f t="shared" ref="Q50" si="218">((P48/2)+SUM(Q48:AA48)+(AB48/2))/12</f>
        <v>0</v>
      </c>
      <c r="R50" s="55">
        <f t="shared" si="184"/>
        <v>0</v>
      </c>
      <c r="S50" s="55">
        <f t="shared" si="185"/>
        <v>0</v>
      </c>
      <c r="T50" s="55">
        <f t="shared" si="186"/>
        <v>0</v>
      </c>
      <c r="U50" s="55">
        <f t="shared" si="187"/>
        <v>0</v>
      </c>
      <c r="V50" s="55">
        <f t="shared" si="188"/>
        <v>0</v>
      </c>
      <c r="W50" s="55">
        <f t="shared" si="189"/>
        <v>0</v>
      </c>
      <c r="X50" s="55">
        <f t="shared" si="190"/>
        <v>0</v>
      </c>
      <c r="Y50" s="55">
        <f t="shared" si="191"/>
        <v>0</v>
      </c>
      <c r="Z50" s="55">
        <f t="shared" si="192"/>
        <v>-4869.382494444445</v>
      </c>
      <c r="AA50" s="55">
        <f t="shared" si="193"/>
        <v>-19477.52997777778</v>
      </c>
      <c r="AB50" s="55">
        <f t="shared" si="194"/>
        <v>-43824.442450000002</v>
      </c>
      <c r="AC50" s="55">
        <f t="shared" si="195"/>
        <v>-77910.11991111112</v>
      </c>
      <c r="AD50" s="55">
        <f t="shared" si="196"/>
        <v>-121734.56236111112</v>
      </c>
      <c r="AE50" s="55">
        <f t="shared" si="197"/>
        <v>-175297.76980000001</v>
      </c>
      <c r="AF50" s="55">
        <f t="shared" si="198"/>
        <v>-238599.74222777781</v>
      </c>
      <c r="AG50" s="55">
        <f t="shared" si="199"/>
        <v>-311640.47964444448</v>
      </c>
      <c r="AH50" s="55">
        <f t="shared" si="200"/>
        <v>-394419.98204999999</v>
      </c>
      <c r="AI50" s="55">
        <f t="shared" si="201"/>
        <v>-486938.24944444449</v>
      </c>
      <c r="AJ50" s="55">
        <f t="shared" si="202"/>
        <v>-589195.28182777786</v>
      </c>
      <c r="AK50" s="55">
        <f t="shared" si="203"/>
        <v>-701191.07920000004</v>
      </c>
      <c r="AL50" s="55">
        <f t="shared" si="204"/>
        <v>-818056.25906666683</v>
      </c>
      <c r="AM50" s="55">
        <f t="shared" si="205"/>
        <v>-934921.4389333335</v>
      </c>
      <c r="AN50" s="55">
        <f t="shared" si="206"/>
        <v>-1051786.6187999998</v>
      </c>
      <c r="AO50" s="55">
        <f t="shared" si="207"/>
        <v>-1090741.6787555555</v>
      </c>
      <c r="AP50" s="55">
        <f t="shared" si="208"/>
        <v>-1046917.2363055554</v>
      </c>
      <c r="AQ50" s="55">
        <f t="shared" si="209"/>
        <v>-993354.02886666683</v>
      </c>
      <c r="AR50" s="55">
        <f t="shared" si="210"/>
        <v>-930052.05643888901</v>
      </c>
      <c r="AS50" s="55">
        <f t="shared" si="211"/>
        <v>-857011.31902222242</v>
      </c>
      <c r="AT50" s="55">
        <f t="shared" si="212"/>
        <v>-774231.81661666685</v>
      </c>
      <c r="AU50" s="55">
        <f t="shared" si="213"/>
        <v>-681713.5492222223</v>
      </c>
      <c r="AV50" s="55">
        <f t="shared" si="214"/>
        <v>-579456.51683888899</v>
      </c>
      <c r="AW50" s="55">
        <f t="shared" si="215"/>
        <v>-467460.71946666669</v>
      </c>
      <c r="AX50" s="55">
        <f t="shared" si="216"/>
        <v>-345726.15710555558</v>
      </c>
      <c r="AY50" s="55">
        <f t="shared" si="217"/>
        <v>-214252.82975555558</v>
      </c>
    </row>
    <row r="51" spans="1:51">
      <c r="A51" s="11">
        <v>64</v>
      </c>
      <c r="C51" s="45" t="s">
        <v>155</v>
      </c>
      <c r="D51" s="73">
        <v>-3065000</v>
      </c>
      <c r="E51" s="54">
        <f t="shared" ref="E51" si="219">((D40/2)+SUM(E40:O40)+(P40/2))/12</f>
        <v>0</v>
      </c>
      <c r="F51" s="54">
        <f t="shared" ref="F51" si="220">((E40/2)+SUM(F40:P40)+(Q40/2))/12</f>
        <v>0</v>
      </c>
      <c r="G51" s="54">
        <f t="shared" ref="G51" si="221">((F40/2)+SUM(G40:Q40)+(R40/2))/12</f>
        <v>0</v>
      </c>
      <c r="H51" s="54">
        <f t="shared" ref="H51" si="222">((G40/2)+SUM(H40:R40)+(S40/2))/12</f>
        <v>0</v>
      </c>
      <c r="I51" s="54">
        <f t="shared" ref="I51" si="223">((H40/2)+SUM(I40:S40)+(T40/2))/12</f>
        <v>0</v>
      </c>
      <c r="J51" s="54">
        <f t="shared" ref="J51" si="224">((I40/2)+SUM(J40:T40)+(U40/2))/12</f>
        <v>0</v>
      </c>
      <c r="K51" s="54">
        <f t="shared" ref="K51" si="225">((J40/2)+SUM(K40:U40)+(V40/2))/12</f>
        <v>0</v>
      </c>
      <c r="L51" s="54">
        <f t="shared" ref="L51" si="226">((K40/2)+SUM(L40:V40)+(W40/2))/12</f>
        <v>0</v>
      </c>
      <c r="M51" s="54">
        <f t="shared" ref="M51" si="227">((L40/2)+SUM(M40:W40)+(X40/2))/12</f>
        <v>0</v>
      </c>
      <c r="N51" s="54">
        <f t="shared" ref="N51" si="228">((M40/2)+SUM(N40:X40)+(Y40/2))/12</f>
        <v>0</v>
      </c>
      <c r="O51" s="54">
        <f t="shared" ref="O51:P51" si="229">((N40/2)+SUM(O40:Y40)+(Z40/2))/12</f>
        <v>0</v>
      </c>
      <c r="P51" s="54">
        <f t="shared" si="229"/>
        <v>0</v>
      </c>
      <c r="Q51" s="54">
        <f t="shared" ref="Q51" si="230">((P40/2)+SUM(Q40:AA40)+(AB40/2))/12</f>
        <v>0</v>
      </c>
      <c r="R51" s="54">
        <f t="shared" ref="R51" si="231">((Q40/2)+SUM(R40:AB40)+(AC40/2))/12</f>
        <v>0</v>
      </c>
      <c r="S51" s="54">
        <f t="shared" ref="S51" si="232">((R40/2)+SUM(S40:AC40)+(AD40/2))/12</f>
        <v>0</v>
      </c>
      <c r="T51" s="54">
        <f t="shared" ref="T51" si="233">((S40/2)+SUM(T40:AD40)+(AE40/2))/12</f>
        <v>0</v>
      </c>
      <c r="U51" s="54">
        <f t="shared" ref="U51" si="234">((T40/2)+SUM(U40:AE40)+(AF40/2))/12</f>
        <v>0</v>
      </c>
      <c r="V51" s="54">
        <f t="shared" ref="V51" si="235">((U40/2)+SUM(V40:AF40)+(AG40/2))/12</f>
        <v>0</v>
      </c>
      <c r="W51" s="54">
        <f t="shared" ref="W51" si="236">((V40/2)+SUM(W40:AG40)+(AH40/2))/12</f>
        <v>0</v>
      </c>
      <c r="X51" s="54">
        <f t="shared" ref="X51" si="237">((W40/2)+SUM(X40:AH40)+(AI40/2))/12</f>
        <v>0</v>
      </c>
      <c r="Y51" s="54">
        <f t="shared" ref="Y51" si="238">((X40/2)+SUM(Y40:AI40)+(AJ40/2))/12</f>
        <v>0</v>
      </c>
      <c r="Z51" s="54">
        <f t="shared" ref="Z51" si="239">((Y40/2)+SUM(Z40:AJ40)+(AK40/2))/12</f>
        <v>3027595.3333333335</v>
      </c>
      <c r="AA51" s="54">
        <f t="shared" ref="AA51" si="240">((Z40/2)+SUM(AA40:AK40)+(AL40/2))/12</f>
        <v>9082786</v>
      </c>
      <c r="AB51" s="54">
        <f t="shared" ref="AB51" si="241">((AA40/2)+SUM(AB40:AL40)+(AM40/2))/12</f>
        <v>15137976.666666666</v>
      </c>
      <c r="AC51" s="54">
        <f t="shared" ref="AC51" si="242">((AB40/2)+SUM(AC40:AM40)+(AN40/2))/12</f>
        <v>21193167.333333332</v>
      </c>
      <c r="AD51" s="54">
        <f t="shared" ref="AD51" si="243">((AC40/2)+SUM(AD40:AN40)+(AO40/2))/12</f>
        <v>27248358</v>
      </c>
      <c r="AE51" s="54">
        <f t="shared" ref="AE51" si="244">((AD40/2)+SUM(AE40:AO40)+(AP40/2))/12</f>
        <v>33303548.666666668</v>
      </c>
      <c r="AF51" s="54">
        <f t="shared" ref="AF51" si="245">((AE40/2)+SUM(AF40:AP40)+(AQ40/2))/12</f>
        <v>39358739.333333336</v>
      </c>
      <c r="AG51" s="54">
        <f t="shared" ref="AG51" si="246">((AF40/2)+SUM(AG40:AQ40)+(AR40/2))/12</f>
        <v>45413930</v>
      </c>
      <c r="AH51" s="54">
        <f t="shared" ref="AH51" si="247">((AG40/2)+SUM(AH40:AR40)+(AS40/2))/12</f>
        <v>51469120.666666664</v>
      </c>
      <c r="AI51" s="54">
        <f t="shared" ref="AI51" si="248">((AH40/2)+SUM(AI40:AS40)+(AT40/2))/12</f>
        <v>57524311.333333336</v>
      </c>
      <c r="AJ51" s="54">
        <f t="shared" ref="AJ51" si="249">((AI40/2)+SUM(AJ40:AT40)+(AU40/2))/12</f>
        <v>63579502</v>
      </c>
      <c r="AK51" s="54">
        <f t="shared" ref="AK51" si="250">((AJ40/2)+SUM(AK40:AU40)+(AV40/2))/12</f>
        <v>69634692.666666672</v>
      </c>
      <c r="AL51" s="54">
        <f t="shared" ref="AL51" si="251">((AK40/2)+SUM(AL40:AV40)+(AW40/2))/12</f>
        <v>72662288</v>
      </c>
      <c r="AM51" s="54">
        <f t="shared" ref="AM51" si="252">((AL40/2)+SUM(AM40:AW40)+(AX40/2))/12</f>
        <v>72662288</v>
      </c>
      <c r="AN51" s="54">
        <f t="shared" ref="AN51" si="253">((AM40/2)+SUM(AN40:AX40)+(AY40/2))/12</f>
        <v>72662288</v>
      </c>
      <c r="AO51" s="54">
        <f t="shared" ref="AO51" si="254">((AN40/2)+SUM(AO40:AY40)+(AZ40/2))/12</f>
        <v>69634692.666666672</v>
      </c>
      <c r="AP51" s="54">
        <f t="shared" ref="AP51" si="255">((AO40/2)+SUM(AP40:AZ40)+(BA40/2))/12</f>
        <v>63579502</v>
      </c>
      <c r="AQ51" s="54">
        <f t="shared" ref="AQ51" si="256">((AP40/2)+SUM(AQ40:BA40)+(BB40/2))/12</f>
        <v>57524311.333333336</v>
      </c>
      <c r="AR51" s="54">
        <f t="shared" ref="AR51" si="257">((AQ40/2)+SUM(AR40:BB40)+(BC40/2))/12</f>
        <v>51469120.666666664</v>
      </c>
      <c r="AS51" s="54">
        <f t="shared" ref="AS51" si="258">((AR40/2)+SUM(AS40:BC40)+(BD40/2))/12</f>
        <v>45413930</v>
      </c>
      <c r="AT51" s="54">
        <f t="shared" ref="AT51" si="259">((AS40/2)+SUM(AT40:BD40)+(BE40/2))/12</f>
        <v>39358739.333333336</v>
      </c>
      <c r="AU51" s="54">
        <f t="shared" ref="AU51" si="260">((AT40/2)+SUM(AU40:BE40)+(BF40/2))/12</f>
        <v>33303548.666666668</v>
      </c>
      <c r="AV51" s="54">
        <f t="shared" ref="AV51" si="261">((AU40/2)+SUM(AV40:BF40)+(BG40/2))/12</f>
        <v>27248358</v>
      </c>
      <c r="AW51" s="54">
        <f t="shared" ref="AW51" si="262">((AV40/2)+SUM(AW40:BG40)+(BH40/2))/12</f>
        <v>21193167.333333332</v>
      </c>
      <c r="AX51" s="54">
        <f t="shared" ref="AX51" si="263">((AW40/2)+SUM(AX40:BH40)+(BI40/2))/12</f>
        <v>15137976.666666666</v>
      </c>
      <c r="AY51" s="54">
        <f t="shared" ref="AY51" si="264">((AX40/2)+SUM(AY40:BI40)+(BJ40/2))/12</f>
        <v>9082786</v>
      </c>
    </row>
    <row r="52" spans="1:51">
      <c r="A52" s="11">
        <v>65</v>
      </c>
      <c r="C52" s="45" t="s">
        <v>156</v>
      </c>
      <c r="D52" s="71">
        <f t="shared" ref="D52:AN52" si="265">D51</f>
        <v>-3065000</v>
      </c>
      <c r="E52" s="6">
        <f>E51</f>
        <v>0</v>
      </c>
      <c r="F52" s="6">
        <f t="shared" si="265"/>
        <v>0</v>
      </c>
      <c r="G52" s="6">
        <f t="shared" si="265"/>
        <v>0</v>
      </c>
      <c r="H52" s="6">
        <f t="shared" si="265"/>
        <v>0</v>
      </c>
      <c r="I52" s="6">
        <f t="shared" si="265"/>
        <v>0</v>
      </c>
      <c r="J52" s="6">
        <f t="shared" si="265"/>
        <v>0</v>
      </c>
      <c r="K52" s="6">
        <f t="shared" si="265"/>
        <v>0</v>
      </c>
      <c r="L52" s="6">
        <f t="shared" si="265"/>
        <v>0</v>
      </c>
      <c r="M52" s="6">
        <f t="shared" si="265"/>
        <v>0</v>
      </c>
      <c r="N52" s="6">
        <f t="shared" si="265"/>
        <v>0</v>
      </c>
      <c r="O52" s="6">
        <f t="shared" si="265"/>
        <v>0</v>
      </c>
      <c r="P52" s="6">
        <f t="shared" si="265"/>
        <v>0</v>
      </c>
      <c r="Q52" s="6">
        <f t="shared" si="265"/>
        <v>0</v>
      </c>
      <c r="R52" s="6">
        <f t="shared" si="265"/>
        <v>0</v>
      </c>
      <c r="S52" s="6">
        <f t="shared" si="265"/>
        <v>0</v>
      </c>
      <c r="T52" s="6">
        <f t="shared" si="265"/>
        <v>0</v>
      </c>
      <c r="U52" s="6">
        <f t="shared" si="265"/>
        <v>0</v>
      </c>
      <c r="V52" s="6">
        <f t="shared" si="265"/>
        <v>0</v>
      </c>
      <c r="W52" s="6">
        <f t="shared" si="265"/>
        <v>0</v>
      </c>
      <c r="X52" s="6">
        <f t="shared" si="265"/>
        <v>0</v>
      </c>
      <c r="Y52" s="6">
        <f t="shared" si="265"/>
        <v>0</v>
      </c>
      <c r="Z52" s="6">
        <f t="shared" si="265"/>
        <v>3027595.3333333335</v>
      </c>
      <c r="AA52" s="6">
        <f t="shared" si="265"/>
        <v>9082786</v>
      </c>
      <c r="AB52" s="6">
        <f t="shared" si="265"/>
        <v>15137976.666666666</v>
      </c>
      <c r="AC52" s="6">
        <f t="shared" si="265"/>
        <v>21193167.333333332</v>
      </c>
      <c r="AD52" s="6">
        <f t="shared" si="265"/>
        <v>27248358</v>
      </c>
      <c r="AE52" s="6">
        <f t="shared" si="265"/>
        <v>33303548.666666668</v>
      </c>
      <c r="AF52" s="6">
        <f t="shared" si="265"/>
        <v>39358739.333333336</v>
      </c>
      <c r="AG52" s="6">
        <f t="shared" si="265"/>
        <v>45413930</v>
      </c>
      <c r="AH52" s="6">
        <f t="shared" si="265"/>
        <v>51469120.666666664</v>
      </c>
      <c r="AI52" s="6">
        <f t="shared" si="265"/>
        <v>57524311.333333336</v>
      </c>
      <c r="AJ52" s="6">
        <f t="shared" si="265"/>
        <v>63579502</v>
      </c>
      <c r="AK52" s="6">
        <f t="shared" si="265"/>
        <v>69634692.666666672</v>
      </c>
      <c r="AL52" s="6">
        <f t="shared" si="265"/>
        <v>72662288</v>
      </c>
      <c r="AM52" s="6">
        <f t="shared" si="265"/>
        <v>72662288</v>
      </c>
      <c r="AN52" s="6">
        <f t="shared" si="265"/>
        <v>72662288</v>
      </c>
      <c r="AO52" s="6">
        <f t="shared" ref="AO52:AY52" si="266">AO51</f>
        <v>69634692.666666672</v>
      </c>
      <c r="AP52" s="6">
        <f t="shared" si="266"/>
        <v>63579502</v>
      </c>
      <c r="AQ52" s="6">
        <f t="shared" si="266"/>
        <v>57524311.333333336</v>
      </c>
      <c r="AR52" s="6">
        <f t="shared" si="266"/>
        <v>51469120.666666664</v>
      </c>
      <c r="AS52" s="6">
        <f t="shared" si="266"/>
        <v>45413930</v>
      </c>
      <c r="AT52" s="6">
        <f t="shared" si="266"/>
        <v>39358739.333333336</v>
      </c>
      <c r="AU52" s="6">
        <f t="shared" si="266"/>
        <v>33303548.666666668</v>
      </c>
      <c r="AV52" s="6">
        <f t="shared" si="266"/>
        <v>27248358</v>
      </c>
      <c r="AW52" s="6">
        <f t="shared" si="266"/>
        <v>21193167.333333332</v>
      </c>
      <c r="AX52" s="6">
        <f t="shared" si="266"/>
        <v>15137976.666666666</v>
      </c>
      <c r="AY52" s="6">
        <f t="shared" si="266"/>
        <v>9082786</v>
      </c>
    </row>
    <row r="53" spans="1:51" ht="6" customHeight="1"/>
    <row r="54" spans="1:51">
      <c r="B54" s="207" t="s">
        <v>109</v>
      </c>
      <c r="C54" s="207"/>
    </row>
    <row r="55" spans="1:51">
      <c r="B55" s="207"/>
      <c r="C55" s="207"/>
    </row>
  </sheetData>
  <sortState xmlns:xlrd2="http://schemas.microsoft.com/office/spreadsheetml/2017/richdata2" ref="B5:C32">
    <sortCondition ref="B5:B32"/>
  </sortState>
  <mergeCells count="1">
    <mergeCell ref="B54:C55"/>
  </mergeCells>
  <pageMargins left="0.7" right="0.7" top="0.89124999999999999" bottom="0.75" header="0.3" footer="0.3"/>
  <pageSetup scale="51" fitToWidth="0" orientation="landscape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F4AB0-0F40-47BF-8697-54F558C8CD99}">
  <dimension ref="A1:BE36"/>
  <sheetViews>
    <sheetView zoomScaleNormal="100" workbookViewId="0">
      <pane xSplit="1" topLeftCell="Z1" activePane="topRight" state="frozen"/>
      <selection activeCell="AN43" sqref="AN43"/>
      <selection pane="topRight" activeCell="AI8" sqref="AI8:AI9"/>
    </sheetView>
  </sheetViews>
  <sheetFormatPr defaultRowHeight="12.75"/>
  <cols>
    <col min="1" max="1" width="34" bestFit="1" customWidth="1"/>
    <col min="2" max="49" width="14.7109375" customWidth="1"/>
    <col min="50" max="50" width="21" bestFit="1" customWidth="1"/>
    <col min="51" max="51" width="14.85546875" bestFit="1" customWidth="1"/>
    <col min="52" max="52" width="15.85546875" customWidth="1"/>
    <col min="53" max="53" width="14.85546875" bestFit="1" customWidth="1"/>
    <col min="54" max="55" width="14.85546875" hidden="1" customWidth="1"/>
    <col min="56" max="57" width="14.85546875" bestFit="1" customWidth="1"/>
    <col min="58" max="58" width="15.28515625" bestFit="1" customWidth="1"/>
    <col min="59" max="59" width="14.85546875" bestFit="1" customWidth="1"/>
    <col min="60" max="61" width="14.7109375" bestFit="1" customWidth="1"/>
  </cols>
  <sheetData>
    <row r="1" spans="1:57">
      <c r="B1" s="11">
        <f t="shared" ref="B1:M1" si="0">YEAR(B7)</f>
        <v>2022</v>
      </c>
      <c r="C1" s="11">
        <f t="shared" si="0"/>
        <v>2022</v>
      </c>
      <c r="D1" s="11">
        <f t="shared" si="0"/>
        <v>2022</v>
      </c>
      <c r="E1" s="11">
        <f t="shared" si="0"/>
        <v>2022</v>
      </c>
      <c r="F1" s="11">
        <f t="shared" si="0"/>
        <v>2022</v>
      </c>
      <c r="G1" s="11">
        <f t="shared" si="0"/>
        <v>2022</v>
      </c>
      <c r="H1" s="11">
        <f t="shared" si="0"/>
        <v>2022</v>
      </c>
      <c r="I1" s="11">
        <f t="shared" si="0"/>
        <v>2022</v>
      </c>
      <c r="J1" s="11">
        <f t="shared" si="0"/>
        <v>2022</v>
      </c>
      <c r="K1" s="11">
        <f t="shared" si="0"/>
        <v>2022</v>
      </c>
      <c r="L1" s="11">
        <f t="shared" si="0"/>
        <v>2022</v>
      </c>
      <c r="M1" s="11">
        <f t="shared" si="0"/>
        <v>2022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57">
      <c r="B2" s="11">
        <f t="shared" ref="B2:M2" si="1">MONTH(B7)</f>
        <v>1</v>
      </c>
      <c r="C2" s="11">
        <f t="shared" si="1"/>
        <v>2</v>
      </c>
      <c r="D2" s="11">
        <f t="shared" si="1"/>
        <v>3</v>
      </c>
      <c r="E2" s="11">
        <f t="shared" si="1"/>
        <v>4</v>
      </c>
      <c r="F2" s="11">
        <f t="shared" si="1"/>
        <v>5</v>
      </c>
      <c r="G2" s="11">
        <f t="shared" si="1"/>
        <v>6</v>
      </c>
      <c r="H2" s="11">
        <f t="shared" si="1"/>
        <v>7</v>
      </c>
      <c r="I2" s="11">
        <f t="shared" si="1"/>
        <v>8</v>
      </c>
      <c r="J2" s="11">
        <f t="shared" si="1"/>
        <v>9</v>
      </c>
      <c r="K2" s="11">
        <f t="shared" si="1"/>
        <v>10</v>
      </c>
      <c r="L2" s="11">
        <f t="shared" si="1"/>
        <v>11</v>
      </c>
      <c r="M2" s="11">
        <f t="shared" si="1"/>
        <v>12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57">
      <c r="B3" s="11">
        <f t="shared" ref="B3:M3" si="2">DAY(B7)</f>
        <v>31</v>
      </c>
      <c r="C3" s="11">
        <f t="shared" si="2"/>
        <v>28</v>
      </c>
      <c r="D3" s="11">
        <f t="shared" si="2"/>
        <v>31</v>
      </c>
      <c r="E3" s="11">
        <f t="shared" si="2"/>
        <v>30</v>
      </c>
      <c r="F3" s="11">
        <f t="shared" si="2"/>
        <v>31</v>
      </c>
      <c r="G3" s="11">
        <f t="shared" si="2"/>
        <v>30</v>
      </c>
      <c r="H3" s="11">
        <f t="shared" si="2"/>
        <v>31</v>
      </c>
      <c r="I3" s="11">
        <f t="shared" si="2"/>
        <v>31</v>
      </c>
      <c r="J3" s="11">
        <f t="shared" si="2"/>
        <v>30</v>
      </c>
      <c r="K3" s="11">
        <f t="shared" si="2"/>
        <v>31</v>
      </c>
      <c r="L3" s="11">
        <f t="shared" si="2"/>
        <v>30</v>
      </c>
      <c r="M3" s="11">
        <f t="shared" si="2"/>
        <v>31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57">
      <c r="B4" s="5">
        <f t="shared" ref="B4:M4" si="3">YEAR(B7)</f>
        <v>2022</v>
      </c>
      <c r="C4" s="5">
        <f t="shared" si="3"/>
        <v>2022</v>
      </c>
      <c r="D4" s="5">
        <f t="shared" si="3"/>
        <v>2022</v>
      </c>
      <c r="E4" s="5">
        <f t="shared" si="3"/>
        <v>2022</v>
      </c>
      <c r="F4" s="5">
        <f t="shared" si="3"/>
        <v>2022</v>
      </c>
      <c r="G4" s="5">
        <f t="shared" si="3"/>
        <v>2022</v>
      </c>
      <c r="H4" s="5">
        <f t="shared" si="3"/>
        <v>2022</v>
      </c>
      <c r="I4" s="5">
        <f t="shared" si="3"/>
        <v>2022</v>
      </c>
      <c r="J4" s="5">
        <f t="shared" si="3"/>
        <v>2022</v>
      </c>
      <c r="K4" s="5">
        <f t="shared" si="3"/>
        <v>2022</v>
      </c>
      <c r="L4" s="5">
        <f t="shared" si="3"/>
        <v>2022</v>
      </c>
      <c r="M4" s="5">
        <f t="shared" si="3"/>
        <v>2022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6" spans="1:57">
      <c r="A6" s="2" t="s">
        <v>2</v>
      </c>
      <c r="BD6" s="49" t="s">
        <v>45</v>
      </c>
    </row>
    <row r="7" spans="1:57">
      <c r="A7" t="s">
        <v>0</v>
      </c>
      <c r="B7" s="47">
        <v>44592</v>
      </c>
      <c r="C7" s="47">
        <f>EOMONTH(B7,1)</f>
        <v>44620</v>
      </c>
      <c r="D7" s="47">
        <f t="shared" ref="D7:AW7" si="4">EOMONTH(C7,1)</f>
        <v>44651</v>
      </c>
      <c r="E7" s="47">
        <f t="shared" si="4"/>
        <v>44681</v>
      </c>
      <c r="F7" s="47">
        <f t="shared" si="4"/>
        <v>44712</v>
      </c>
      <c r="G7" s="47">
        <f t="shared" si="4"/>
        <v>44742</v>
      </c>
      <c r="H7" s="47">
        <f t="shared" si="4"/>
        <v>44773</v>
      </c>
      <c r="I7" s="47">
        <f t="shared" si="4"/>
        <v>44804</v>
      </c>
      <c r="J7" s="47">
        <f t="shared" si="4"/>
        <v>44834</v>
      </c>
      <c r="K7" s="47">
        <f t="shared" si="4"/>
        <v>44865</v>
      </c>
      <c r="L7" s="47">
        <f t="shared" si="4"/>
        <v>44895</v>
      </c>
      <c r="M7" s="47">
        <f t="shared" si="4"/>
        <v>44926</v>
      </c>
      <c r="N7" s="47">
        <f t="shared" si="4"/>
        <v>44957</v>
      </c>
      <c r="O7" s="47">
        <f t="shared" si="4"/>
        <v>44985</v>
      </c>
      <c r="P7" s="47">
        <f t="shared" si="4"/>
        <v>45016</v>
      </c>
      <c r="Q7" s="47">
        <f t="shared" si="4"/>
        <v>45046</v>
      </c>
      <c r="R7" s="47">
        <f t="shared" si="4"/>
        <v>45077</v>
      </c>
      <c r="S7" s="47">
        <f t="shared" si="4"/>
        <v>45107</v>
      </c>
      <c r="T7" s="47">
        <f t="shared" si="4"/>
        <v>45138</v>
      </c>
      <c r="U7" s="47">
        <f t="shared" si="4"/>
        <v>45169</v>
      </c>
      <c r="V7" s="47">
        <f t="shared" si="4"/>
        <v>45199</v>
      </c>
      <c r="W7" s="47">
        <f t="shared" si="4"/>
        <v>45230</v>
      </c>
      <c r="X7" s="47">
        <f t="shared" si="4"/>
        <v>45260</v>
      </c>
      <c r="Y7" s="47">
        <f t="shared" si="4"/>
        <v>45291</v>
      </c>
      <c r="Z7" s="47">
        <f t="shared" si="4"/>
        <v>45322</v>
      </c>
      <c r="AA7" s="47">
        <f t="shared" si="4"/>
        <v>45351</v>
      </c>
      <c r="AB7" s="47">
        <f t="shared" si="4"/>
        <v>45382</v>
      </c>
      <c r="AC7" s="47">
        <f t="shared" si="4"/>
        <v>45412</v>
      </c>
      <c r="AD7" s="47">
        <f t="shared" si="4"/>
        <v>45443</v>
      </c>
      <c r="AE7" s="47">
        <f t="shared" si="4"/>
        <v>45473</v>
      </c>
      <c r="AF7" s="47">
        <f t="shared" si="4"/>
        <v>45504</v>
      </c>
      <c r="AG7" s="47">
        <f t="shared" si="4"/>
        <v>45535</v>
      </c>
      <c r="AH7" s="47">
        <f t="shared" si="4"/>
        <v>45565</v>
      </c>
      <c r="AI7" s="47">
        <f t="shared" si="4"/>
        <v>45596</v>
      </c>
      <c r="AJ7" s="47">
        <f t="shared" si="4"/>
        <v>45626</v>
      </c>
      <c r="AK7" s="47">
        <f t="shared" si="4"/>
        <v>45657</v>
      </c>
      <c r="AL7" s="47">
        <f t="shared" si="4"/>
        <v>45688</v>
      </c>
      <c r="AM7" s="47">
        <f t="shared" si="4"/>
        <v>45716</v>
      </c>
      <c r="AN7" s="47">
        <f t="shared" si="4"/>
        <v>45747</v>
      </c>
      <c r="AO7" s="47">
        <f t="shared" si="4"/>
        <v>45777</v>
      </c>
      <c r="AP7" s="47">
        <f t="shared" si="4"/>
        <v>45808</v>
      </c>
      <c r="AQ7" s="47">
        <f t="shared" si="4"/>
        <v>45838</v>
      </c>
      <c r="AR7" s="47">
        <f t="shared" si="4"/>
        <v>45869</v>
      </c>
      <c r="AS7" s="47">
        <f t="shared" si="4"/>
        <v>45900</v>
      </c>
      <c r="AT7" s="47">
        <f t="shared" si="4"/>
        <v>45930</v>
      </c>
      <c r="AU7" s="47">
        <f t="shared" si="4"/>
        <v>45961</v>
      </c>
      <c r="AV7" s="47">
        <f t="shared" si="4"/>
        <v>45991</v>
      </c>
      <c r="AW7" s="47">
        <f t="shared" si="4"/>
        <v>46022</v>
      </c>
      <c r="AX7" s="45" t="s">
        <v>1</v>
      </c>
      <c r="BA7" s="4"/>
      <c r="BB7" s="49" t="s">
        <v>157</v>
      </c>
      <c r="BC7" s="49" t="s">
        <v>171</v>
      </c>
      <c r="BD7" s="49" t="s">
        <v>175</v>
      </c>
      <c r="BE7" s="49" t="s">
        <v>176</v>
      </c>
    </row>
    <row r="8" spans="1:57">
      <c r="AI8" s="46">
        <f>SUM(Historical!C3:C6)*-1</f>
        <v>-5314716</v>
      </c>
      <c r="AX8" s="45"/>
      <c r="BA8" s="3"/>
      <c r="BB8" s="49"/>
      <c r="BC8" s="49"/>
      <c r="BD8" s="49"/>
      <c r="BE8" s="49"/>
    </row>
    <row r="9" spans="1:57">
      <c r="A9" s="58" t="s">
        <v>206</v>
      </c>
      <c r="B9" s="6"/>
      <c r="C9" s="6"/>
      <c r="D9" s="6"/>
      <c r="E9" s="6"/>
      <c r="F9" s="6"/>
      <c r="G9" s="6"/>
      <c r="H9" s="6"/>
      <c r="I9" s="6"/>
      <c r="J9" s="6"/>
      <c r="K9" s="6"/>
      <c r="M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46">
        <v>-4407012</v>
      </c>
      <c r="AJ9" s="4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>
        <f t="shared" ref="AX9:AX10" si="5">SUM(B9:AW9)</f>
        <v>-4407012</v>
      </c>
      <c r="BA9" s="4"/>
      <c r="BB9" s="3">
        <f>SUM(B9:M9)</f>
        <v>0</v>
      </c>
      <c r="BC9" s="3">
        <f>SUM(N9:Y9)</f>
        <v>0</v>
      </c>
      <c r="BD9" s="3">
        <f t="shared" ref="BD9:BD10" si="6">SUM(Z9:AK9)</f>
        <v>-4407012</v>
      </c>
      <c r="BE9" s="3">
        <f t="shared" ref="BE9:BE10" si="7">SUM(AL9:AW9)</f>
        <v>0</v>
      </c>
    </row>
    <row r="10" spans="1:57">
      <c r="A10" s="58"/>
      <c r="B10" s="6"/>
      <c r="C10" s="6"/>
      <c r="D10" s="6"/>
      <c r="E10" s="6"/>
      <c r="F10" s="6"/>
      <c r="G10" s="6"/>
      <c r="H10" s="6"/>
      <c r="I10" s="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>
        <f t="shared" si="5"/>
        <v>0</v>
      </c>
      <c r="BA10" s="4"/>
      <c r="BB10" s="64">
        <f>SUM(B10:M10)</f>
        <v>0</v>
      </c>
      <c r="BC10" s="64">
        <f>SUM(N10:Y10)</f>
        <v>0</v>
      </c>
      <c r="BD10" s="64">
        <f t="shared" si="6"/>
        <v>0</v>
      </c>
      <c r="BE10" s="64">
        <f t="shared" si="7"/>
        <v>0</v>
      </c>
    </row>
    <row r="11" spans="1:57" ht="13.5" thickBot="1">
      <c r="A11" s="10" t="s">
        <v>1</v>
      </c>
      <c r="B11" s="10">
        <f t="shared" ref="B11:AH11" si="8">SUM(B8:B10)</f>
        <v>0</v>
      </c>
      <c r="C11" s="10">
        <f t="shared" si="8"/>
        <v>0</v>
      </c>
      <c r="D11" s="10">
        <f t="shared" si="8"/>
        <v>0</v>
      </c>
      <c r="E11" s="10">
        <f t="shared" si="8"/>
        <v>0</v>
      </c>
      <c r="F11" s="10">
        <f t="shared" si="8"/>
        <v>0</v>
      </c>
      <c r="G11" s="10">
        <f t="shared" si="8"/>
        <v>0</v>
      </c>
      <c r="H11" s="10">
        <f t="shared" si="8"/>
        <v>0</v>
      </c>
      <c r="I11" s="10">
        <f t="shared" si="8"/>
        <v>0</v>
      </c>
      <c r="J11" s="10">
        <f t="shared" si="8"/>
        <v>0</v>
      </c>
      <c r="K11" s="10">
        <f t="shared" si="8"/>
        <v>0</v>
      </c>
      <c r="L11" s="10">
        <f t="shared" si="8"/>
        <v>0</v>
      </c>
      <c r="M11" s="10">
        <f t="shared" si="8"/>
        <v>0</v>
      </c>
      <c r="N11" s="10">
        <f t="shared" si="8"/>
        <v>0</v>
      </c>
      <c r="O11" s="10">
        <f t="shared" si="8"/>
        <v>0</v>
      </c>
      <c r="P11" s="10">
        <f t="shared" si="8"/>
        <v>0</v>
      </c>
      <c r="Q11" s="10">
        <f t="shared" si="8"/>
        <v>0</v>
      </c>
      <c r="R11" s="10">
        <f t="shared" si="8"/>
        <v>0</v>
      </c>
      <c r="S11" s="10">
        <f t="shared" si="8"/>
        <v>0</v>
      </c>
      <c r="T11" s="10">
        <f t="shared" si="8"/>
        <v>0</v>
      </c>
      <c r="U11" s="10">
        <f t="shared" si="8"/>
        <v>0</v>
      </c>
      <c r="V11" s="10">
        <f t="shared" si="8"/>
        <v>0</v>
      </c>
      <c r="W11" s="10">
        <f t="shared" si="8"/>
        <v>0</v>
      </c>
      <c r="X11" s="10">
        <f t="shared" si="8"/>
        <v>0</v>
      </c>
      <c r="Y11" s="10">
        <f t="shared" si="8"/>
        <v>0</v>
      </c>
      <c r="Z11" s="10">
        <f t="shared" si="8"/>
        <v>0</v>
      </c>
      <c r="AA11" s="10">
        <f t="shared" si="8"/>
        <v>0</v>
      </c>
      <c r="AB11" s="10">
        <f t="shared" si="8"/>
        <v>0</v>
      </c>
      <c r="AC11" s="10">
        <f t="shared" si="8"/>
        <v>0</v>
      </c>
      <c r="AD11" s="10">
        <f t="shared" si="8"/>
        <v>0</v>
      </c>
      <c r="AE11" s="10">
        <f t="shared" si="8"/>
        <v>0</v>
      </c>
      <c r="AF11" s="10">
        <f t="shared" si="8"/>
        <v>0</v>
      </c>
      <c r="AG11" s="10">
        <f t="shared" si="8"/>
        <v>0</v>
      </c>
      <c r="AH11" s="10">
        <f t="shared" si="8"/>
        <v>0</v>
      </c>
      <c r="AI11" s="10">
        <f>SUM(AI8:AI10)</f>
        <v>-9721728</v>
      </c>
      <c r="AJ11" s="10">
        <f t="shared" ref="AJ11:AW11" si="9">SUM(AJ8:AJ10)</f>
        <v>0</v>
      </c>
      <c r="AK11" s="10">
        <f t="shared" si="9"/>
        <v>0</v>
      </c>
      <c r="AL11" s="10">
        <f t="shared" si="9"/>
        <v>0</v>
      </c>
      <c r="AM11" s="10">
        <f t="shared" si="9"/>
        <v>0</v>
      </c>
      <c r="AN11" s="10">
        <f t="shared" si="9"/>
        <v>0</v>
      </c>
      <c r="AO11" s="10">
        <f t="shared" si="9"/>
        <v>0</v>
      </c>
      <c r="AP11" s="10">
        <f t="shared" si="9"/>
        <v>0</v>
      </c>
      <c r="AQ11" s="10">
        <f t="shared" si="9"/>
        <v>0</v>
      </c>
      <c r="AR11" s="10">
        <f t="shared" si="9"/>
        <v>0</v>
      </c>
      <c r="AS11" s="10">
        <f t="shared" si="9"/>
        <v>0</v>
      </c>
      <c r="AT11" s="10">
        <f t="shared" si="9"/>
        <v>0</v>
      </c>
      <c r="AU11" s="10">
        <f t="shared" si="9"/>
        <v>0</v>
      </c>
      <c r="AV11" s="10">
        <f t="shared" si="9"/>
        <v>0</v>
      </c>
      <c r="AW11" s="10">
        <f t="shared" si="9"/>
        <v>0</v>
      </c>
      <c r="AX11" s="10">
        <f t="shared" ref="AX11" si="10">SUM(AX9:AX10)</f>
        <v>-4407012</v>
      </c>
      <c r="BA11" s="4"/>
      <c r="BB11" s="46">
        <f>SUM(B11:M11)</f>
        <v>0</v>
      </c>
      <c r="BC11" s="46">
        <f>SUM(N11:Y11)</f>
        <v>0</v>
      </c>
      <c r="BD11" s="46">
        <f>SUM(Z11:AK11)</f>
        <v>-9721728</v>
      </c>
      <c r="BE11" s="46">
        <f>SUM(AL11:AW11)</f>
        <v>0</v>
      </c>
    </row>
    <row r="12" spans="1:57" ht="13.5" thickTop="1">
      <c r="A12" s="45" t="s">
        <v>113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46">
        <f>SUM(B12:M12)</f>
        <v>0</v>
      </c>
      <c r="AZ12" s="45"/>
      <c r="BA12" s="4"/>
      <c r="BB12" s="46">
        <f>BB11</f>
        <v>0</v>
      </c>
      <c r="BC12" s="46"/>
    </row>
    <row r="13" spans="1:57">
      <c r="B13" s="4"/>
      <c r="C13" s="4"/>
      <c r="D13" s="4"/>
      <c r="E13" s="4"/>
      <c r="F13" s="4"/>
      <c r="G13" s="4"/>
      <c r="H13" s="4"/>
      <c r="J13" s="4"/>
      <c r="K13" s="6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52"/>
    </row>
    <row r="14" spans="1:57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65"/>
    </row>
    <row r="15" spans="1:57">
      <c r="I15" s="70"/>
      <c r="J15" s="65"/>
    </row>
    <row r="16" spans="1:57">
      <c r="A16" s="2" t="s">
        <v>3</v>
      </c>
    </row>
    <row r="17" spans="1:53" s="4" customFormat="1">
      <c r="A17" s="3"/>
    </row>
    <row r="18" spans="1:53">
      <c r="A18" s="2" t="s">
        <v>5</v>
      </c>
      <c r="Z18" s="1" t="s">
        <v>9</v>
      </c>
      <c r="AA18" s="1" t="s">
        <v>10</v>
      </c>
      <c r="AB18" s="1" t="s">
        <v>11</v>
      </c>
      <c r="AC18" s="1" t="s">
        <v>12</v>
      </c>
      <c r="AD18" s="1" t="s">
        <v>13</v>
      </c>
      <c r="AE18" s="1" t="s">
        <v>14</v>
      </c>
      <c r="AF18" s="1" t="s">
        <v>15</v>
      </c>
      <c r="AG18" s="1" t="s">
        <v>16</v>
      </c>
      <c r="AH18" s="1" t="s">
        <v>17</v>
      </c>
      <c r="AI18" s="1" t="s">
        <v>18</v>
      </c>
      <c r="AJ18" s="1" t="s">
        <v>19</v>
      </c>
      <c r="AK18" s="1" t="s">
        <v>20</v>
      </c>
      <c r="AL18" s="1" t="s">
        <v>21</v>
      </c>
      <c r="AM18" s="1" t="s">
        <v>22</v>
      </c>
      <c r="AN18" s="1" t="s">
        <v>23</v>
      </c>
      <c r="AO18" s="1" t="s">
        <v>24</v>
      </c>
      <c r="AP18" s="1" t="s">
        <v>25</v>
      </c>
      <c r="AQ18" s="1" t="s">
        <v>26</v>
      </c>
      <c r="AR18" s="1" t="s">
        <v>27</v>
      </c>
      <c r="AS18" s="1" t="s">
        <v>28</v>
      </c>
      <c r="AT18" s="1" t="s">
        <v>29</v>
      </c>
      <c r="AZ18" s="4"/>
    </row>
    <row r="19" spans="1:53">
      <c r="A19" s="1" t="s">
        <v>7</v>
      </c>
      <c r="Z19" s="7">
        <v>0.52500000000000002</v>
      </c>
      <c r="AA19" s="7">
        <v>4.7500000000000001E-2</v>
      </c>
      <c r="AB19" s="7">
        <v>4.2799999999999998E-2</v>
      </c>
      <c r="AC19" s="7">
        <v>3.85E-2</v>
      </c>
      <c r="AD19" s="7">
        <v>3.4700000000000002E-2</v>
      </c>
      <c r="AE19" s="7">
        <v>3.1199999999999999E-2</v>
      </c>
      <c r="AF19" s="7">
        <v>2.9499999999999998E-2</v>
      </c>
      <c r="AG19" s="7">
        <v>2.9499999999999998E-2</v>
      </c>
      <c r="AH19" s="7">
        <v>2.9600000000000001E-2</v>
      </c>
      <c r="AI19" s="7">
        <v>2.9499999999999998E-2</v>
      </c>
      <c r="AJ19" s="7">
        <v>2.9600000000000001E-2</v>
      </c>
      <c r="AK19" s="7">
        <v>2.9499999999999998E-2</v>
      </c>
      <c r="AL19" s="7">
        <v>2.9600000000000001E-2</v>
      </c>
      <c r="AM19" s="7">
        <v>2.9499999999999998E-2</v>
      </c>
      <c r="AN19" s="7">
        <v>2.9600000000000001E-2</v>
      </c>
      <c r="AO19" s="7">
        <v>1.46E-2</v>
      </c>
      <c r="AP19" s="7"/>
      <c r="AQ19" s="7"/>
      <c r="AR19" s="7"/>
      <c r="AS19" s="7"/>
      <c r="AT19" s="7"/>
      <c r="AZ19" s="4"/>
      <c r="BA19" s="70"/>
    </row>
    <row r="20" spans="1:53">
      <c r="A20" s="1" t="s">
        <v>8</v>
      </c>
      <c r="Z20" s="7">
        <v>0.51880000000000004</v>
      </c>
      <c r="AA20" s="7">
        <v>3.61E-2</v>
      </c>
      <c r="AB20" s="7">
        <v>3.3399999999999999E-2</v>
      </c>
      <c r="AC20" s="7">
        <v>3.09E-2</v>
      </c>
      <c r="AD20" s="7">
        <v>2.86E-2</v>
      </c>
      <c r="AE20" s="7">
        <v>2.64E-2</v>
      </c>
      <c r="AF20" s="7">
        <v>2.4400000000000002E-2</v>
      </c>
      <c r="AG20" s="7">
        <v>2.2599999999999999E-2</v>
      </c>
      <c r="AH20" s="7">
        <v>2.231E-2</v>
      </c>
      <c r="AI20" s="7">
        <v>2.23E-2</v>
      </c>
      <c r="AJ20" s="7">
        <v>2.231E-2</v>
      </c>
      <c r="AK20" s="7">
        <v>2.23E-2</v>
      </c>
      <c r="AL20" s="7">
        <v>2.231E-2</v>
      </c>
      <c r="AM20" s="7">
        <v>2.23E-2</v>
      </c>
      <c r="AN20" s="7">
        <v>2.231E-2</v>
      </c>
      <c r="AO20" s="7">
        <v>2.23E-2</v>
      </c>
      <c r="AP20" s="7">
        <v>2.231E-2</v>
      </c>
      <c r="AQ20" s="7">
        <v>2.23E-2</v>
      </c>
      <c r="AR20" s="7">
        <v>2.231E-2</v>
      </c>
      <c r="AS20" s="7">
        <v>2.23E-2</v>
      </c>
      <c r="AT20" s="7">
        <v>1.1140000000000001E-2</v>
      </c>
    </row>
    <row r="21" spans="1:53">
      <c r="A21" s="1" t="s">
        <v>6</v>
      </c>
      <c r="Z21" s="7">
        <v>1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/>
      <c r="AQ21" s="7"/>
      <c r="AR21" s="7"/>
      <c r="AS21" s="7"/>
      <c r="AT21" s="7"/>
    </row>
    <row r="22" spans="1:53">
      <c r="A22" s="45" t="s">
        <v>112</v>
      </c>
      <c r="Z22" s="7">
        <v>3.7600000000000001E-2</v>
      </c>
      <c r="AA22" s="7">
        <v>7.22E-2</v>
      </c>
      <c r="AB22" s="7">
        <v>6.6799999999999998E-2</v>
      </c>
      <c r="AC22" s="7">
        <v>6.1800000000000001E-2</v>
      </c>
      <c r="AD22" s="7">
        <v>5.7200000000000001E-2</v>
      </c>
      <c r="AE22" s="7">
        <v>5.28E-2</v>
      </c>
      <c r="AF22" s="7">
        <v>4.8800000000000003E-2</v>
      </c>
      <c r="AG22" s="7">
        <v>4.5199999999999997E-2</v>
      </c>
      <c r="AH22" s="7">
        <v>4.462E-2</v>
      </c>
      <c r="AI22" s="7">
        <v>4.4600000000000001E-2</v>
      </c>
      <c r="AJ22" s="7">
        <v>4.462E-2</v>
      </c>
      <c r="AK22" s="7">
        <v>4.4600000000000001E-2</v>
      </c>
      <c r="AL22" s="7">
        <v>4.462E-2</v>
      </c>
      <c r="AM22" s="7">
        <v>4.4600000000000001E-2</v>
      </c>
      <c r="AN22" s="7">
        <v>4.462E-2</v>
      </c>
      <c r="AO22" s="7">
        <v>4.4600000000000001E-2</v>
      </c>
      <c r="AP22" s="7">
        <v>4.462E-2</v>
      </c>
      <c r="AQ22" s="7">
        <v>4.4600000000000001E-2</v>
      </c>
      <c r="AR22" s="7">
        <v>4.462E-2</v>
      </c>
      <c r="AS22" s="7">
        <v>4.4600000000000001E-2</v>
      </c>
      <c r="AT22" s="7">
        <v>2.2280000000000001E-2</v>
      </c>
    </row>
    <row r="24" spans="1:53">
      <c r="A24" s="2" t="s">
        <v>30</v>
      </c>
      <c r="B24" s="2">
        <f>B7</f>
        <v>44592</v>
      </c>
      <c r="C24" s="2">
        <f t="shared" ref="C24:AW24" si="11">C7</f>
        <v>44620</v>
      </c>
      <c r="D24" s="2">
        <f t="shared" si="11"/>
        <v>44651</v>
      </c>
      <c r="E24" s="2">
        <f t="shared" si="11"/>
        <v>44681</v>
      </c>
      <c r="F24" s="2">
        <f t="shared" si="11"/>
        <v>44712</v>
      </c>
      <c r="G24" s="2">
        <f t="shared" si="11"/>
        <v>44742</v>
      </c>
      <c r="H24" s="2">
        <f t="shared" si="11"/>
        <v>44773</v>
      </c>
      <c r="I24" s="2">
        <f t="shared" si="11"/>
        <v>44804</v>
      </c>
      <c r="J24" s="2">
        <f t="shared" si="11"/>
        <v>44834</v>
      </c>
      <c r="K24" s="2">
        <f t="shared" si="11"/>
        <v>44865</v>
      </c>
      <c r="L24" s="2">
        <f t="shared" si="11"/>
        <v>44895</v>
      </c>
      <c r="M24" s="2">
        <f t="shared" si="11"/>
        <v>44926</v>
      </c>
      <c r="N24" s="2">
        <f t="shared" si="11"/>
        <v>44957</v>
      </c>
      <c r="O24" s="2">
        <f t="shared" si="11"/>
        <v>44985</v>
      </c>
      <c r="P24" s="2">
        <f t="shared" si="11"/>
        <v>45016</v>
      </c>
      <c r="Q24" s="2">
        <f t="shared" si="11"/>
        <v>45046</v>
      </c>
      <c r="R24" s="2">
        <f t="shared" si="11"/>
        <v>45077</v>
      </c>
      <c r="S24" s="2">
        <f t="shared" si="11"/>
        <v>45107</v>
      </c>
      <c r="T24" s="2">
        <f t="shared" si="11"/>
        <v>45138</v>
      </c>
      <c r="U24" s="2">
        <f t="shared" si="11"/>
        <v>45169</v>
      </c>
      <c r="V24" s="2">
        <f t="shared" si="11"/>
        <v>45199</v>
      </c>
      <c r="W24" s="2">
        <f t="shared" si="11"/>
        <v>45230</v>
      </c>
      <c r="X24" s="2">
        <f t="shared" si="11"/>
        <v>45260</v>
      </c>
      <c r="Y24" s="2">
        <f t="shared" si="11"/>
        <v>45291</v>
      </c>
      <c r="Z24" s="2">
        <f t="shared" si="11"/>
        <v>45322</v>
      </c>
      <c r="AA24" s="2">
        <f t="shared" si="11"/>
        <v>45351</v>
      </c>
      <c r="AB24" s="2">
        <f t="shared" si="11"/>
        <v>45382</v>
      </c>
      <c r="AC24" s="2">
        <f t="shared" si="11"/>
        <v>45412</v>
      </c>
      <c r="AD24" s="2">
        <f t="shared" si="11"/>
        <v>45443</v>
      </c>
      <c r="AE24" s="2">
        <f t="shared" si="11"/>
        <v>45473</v>
      </c>
      <c r="AF24" s="2">
        <f t="shared" si="11"/>
        <v>45504</v>
      </c>
      <c r="AG24" s="2">
        <f t="shared" si="11"/>
        <v>45535</v>
      </c>
      <c r="AH24" s="2">
        <f t="shared" si="11"/>
        <v>45565</v>
      </c>
      <c r="AI24" s="2">
        <f t="shared" si="11"/>
        <v>45596</v>
      </c>
      <c r="AJ24" s="2">
        <f t="shared" si="11"/>
        <v>45626</v>
      </c>
      <c r="AK24" s="2">
        <f t="shared" si="11"/>
        <v>45657</v>
      </c>
      <c r="AL24" s="2">
        <f t="shared" si="11"/>
        <v>45688</v>
      </c>
      <c r="AM24" s="2">
        <f t="shared" si="11"/>
        <v>45716</v>
      </c>
      <c r="AN24" s="2">
        <f t="shared" si="11"/>
        <v>45747</v>
      </c>
      <c r="AO24" s="2">
        <f t="shared" si="11"/>
        <v>45777</v>
      </c>
      <c r="AP24" s="2">
        <f t="shared" si="11"/>
        <v>45808</v>
      </c>
      <c r="AQ24" s="2">
        <f t="shared" si="11"/>
        <v>45838</v>
      </c>
      <c r="AR24" s="2">
        <f t="shared" si="11"/>
        <v>45869</v>
      </c>
      <c r="AS24" s="2">
        <f t="shared" si="11"/>
        <v>45900</v>
      </c>
      <c r="AT24" s="2">
        <f t="shared" si="11"/>
        <v>45930</v>
      </c>
      <c r="AU24" s="2">
        <f t="shared" si="11"/>
        <v>45961</v>
      </c>
      <c r="AV24" s="2">
        <f t="shared" si="11"/>
        <v>45991</v>
      </c>
      <c r="AW24" s="2">
        <f t="shared" si="11"/>
        <v>46022</v>
      </c>
    </row>
    <row r="25" spans="1:53">
      <c r="A25" s="60" t="s">
        <v>201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53">
      <c r="A26" s="59" t="s">
        <v>149</v>
      </c>
      <c r="B26" s="4">
        <f t="shared" ref="B26:M26" si="12">-$BB$11*$Z$22/12</f>
        <v>0</v>
      </c>
      <c r="C26" s="4">
        <f t="shared" si="12"/>
        <v>0</v>
      </c>
      <c r="D26" s="4">
        <f t="shared" si="12"/>
        <v>0</v>
      </c>
      <c r="E26" s="4">
        <f t="shared" si="12"/>
        <v>0</v>
      </c>
      <c r="F26" s="4">
        <f t="shared" si="12"/>
        <v>0</v>
      </c>
      <c r="G26" s="4">
        <f t="shared" si="12"/>
        <v>0</v>
      </c>
      <c r="H26" s="4">
        <f t="shared" si="12"/>
        <v>0</v>
      </c>
      <c r="I26" s="4">
        <f t="shared" si="12"/>
        <v>0</v>
      </c>
      <c r="J26" s="4">
        <f t="shared" si="12"/>
        <v>0</v>
      </c>
      <c r="K26" s="4">
        <f t="shared" si="12"/>
        <v>0</v>
      </c>
      <c r="L26" s="4">
        <f t="shared" si="12"/>
        <v>0</v>
      </c>
      <c r="M26" s="4">
        <f t="shared" si="12"/>
        <v>0</v>
      </c>
      <c r="N26" s="4">
        <f t="shared" ref="N26:Y26" si="13">-$BB$11*$AA$22/12</f>
        <v>0</v>
      </c>
      <c r="O26" s="4">
        <f t="shared" si="13"/>
        <v>0</v>
      </c>
      <c r="P26" s="4">
        <f t="shared" si="13"/>
        <v>0</v>
      </c>
      <c r="Q26" s="4">
        <f t="shared" si="13"/>
        <v>0</v>
      </c>
      <c r="R26" s="4">
        <f t="shared" si="13"/>
        <v>0</v>
      </c>
      <c r="S26" s="4">
        <f t="shared" si="13"/>
        <v>0</v>
      </c>
      <c r="T26" s="4">
        <f t="shared" si="13"/>
        <v>0</v>
      </c>
      <c r="U26" s="4">
        <f t="shared" si="13"/>
        <v>0</v>
      </c>
      <c r="V26" s="4">
        <f t="shared" si="13"/>
        <v>0</v>
      </c>
      <c r="W26" s="4">
        <f t="shared" si="13"/>
        <v>0</v>
      </c>
      <c r="X26" s="4">
        <f t="shared" si="13"/>
        <v>0</v>
      </c>
      <c r="Y26" s="4">
        <f t="shared" si="13"/>
        <v>0</v>
      </c>
      <c r="Z26" s="4">
        <f t="shared" ref="Z26:AK26" si="14">-$BD$11*$Z$22/12</f>
        <v>30461.414399999998</v>
      </c>
      <c r="AA26" s="4">
        <f t="shared" si="14"/>
        <v>30461.414399999998</v>
      </c>
      <c r="AB26" s="4">
        <f t="shared" si="14"/>
        <v>30461.414399999998</v>
      </c>
      <c r="AC26" s="4">
        <f t="shared" si="14"/>
        <v>30461.414399999998</v>
      </c>
      <c r="AD26" s="4">
        <f t="shared" si="14"/>
        <v>30461.414399999998</v>
      </c>
      <c r="AE26" s="4">
        <f t="shared" si="14"/>
        <v>30461.414399999998</v>
      </c>
      <c r="AF26" s="4">
        <f t="shared" si="14"/>
        <v>30461.414399999998</v>
      </c>
      <c r="AG26" s="4">
        <f t="shared" si="14"/>
        <v>30461.414399999998</v>
      </c>
      <c r="AH26" s="4">
        <f t="shared" si="14"/>
        <v>30461.414399999998</v>
      </c>
      <c r="AI26" s="4">
        <f t="shared" si="14"/>
        <v>30461.414399999998</v>
      </c>
      <c r="AJ26" s="4">
        <f t="shared" si="14"/>
        <v>30461.414399999998</v>
      </c>
      <c r="AK26" s="4">
        <f t="shared" si="14"/>
        <v>30461.414399999998</v>
      </c>
      <c r="AL26" s="4">
        <f t="shared" ref="AL26:AW26" si="15">-$BD$11*$AA$22/12</f>
        <v>58492.396799999995</v>
      </c>
      <c r="AM26" s="4">
        <f t="shared" si="15"/>
        <v>58492.396799999995</v>
      </c>
      <c r="AN26" s="4">
        <f t="shared" si="15"/>
        <v>58492.396799999995</v>
      </c>
      <c r="AO26" s="4">
        <f t="shared" si="15"/>
        <v>58492.396799999995</v>
      </c>
      <c r="AP26" s="4">
        <f t="shared" si="15"/>
        <v>58492.396799999995</v>
      </c>
      <c r="AQ26" s="4">
        <f t="shared" si="15"/>
        <v>58492.396799999995</v>
      </c>
      <c r="AR26" s="4">
        <f t="shared" si="15"/>
        <v>58492.396799999995</v>
      </c>
      <c r="AS26" s="4">
        <f t="shared" si="15"/>
        <v>58492.396799999995</v>
      </c>
      <c r="AT26" s="4">
        <f t="shared" si="15"/>
        <v>58492.396799999995</v>
      </c>
      <c r="AU26" s="4">
        <f t="shared" si="15"/>
        <v>58492.396799999995</v>
      </c>
      <c r="AV26" s="4">
        <f t="shared" si="15"/>
        <v>58492.396799999995</v>
      </c>
      <c r="AW26" s="4">
        <f t="shared" si="15"/>
        <v>58492.396799999995</v>
      </c>
    </row>
    <row r="27" spans="1:53">
      <c r="A27" s="60" t="s">
        <v>115</v>
      </c>
      <c r="I27" s="4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53">
      <c r="A28" s="61" t="s">
        <v>96</v>
      </c>
      <c r="B28" s="8">
        <f t="shared" ref="B28:Y28" si="16">SUM(B25:B27)</f>
        <v>0</v>
      </c>
      <c r="C28" s="8">
        <f t="shared" si="16"/>
        <v>0</v>
      </c>
      <c r="D28" s="8">
        <f t="shared" si="16"/>
        <v>0</v>
      </c>
      <c r="E28" s="8">
        <f t="shared" si="16"/>
        <v>0</v>
      </c>
      <c r="F28" s="8">
        <f t="shared" si="16"/>
        <v>0</v>
      </c>
      <c r="G28" s="8">
        <f t="shared" si="16"/>
        <v>0</v>
      </c>
      <c r="H28" s="8">
        <f t="shared" si="16"/>
        <v>0</v>
      </c>
      <c r="I28" s="8">
        <f t="shared" si="16"/>
        <v>0</v>
      </c>
      <c r="J28" s="8">
        <f t="shared" si="16"/>
        <v>0</v>
      </c>
      <c r="K28" s="8">
        <f t="shared" si="16"/>
        <v>0</v>
      </c>
      <c r="L28" s="8">
        <f t="shared" si="16"/>
        <v>0</v>
      </c>
      <c r="M28" s="8">
        <f t="shared" si="16"/>
        <v>0</v>
      </c>
      <c r="N28" s="8">
        <f t="shared" si="16"/>
        <v>0</v>
      </c>
      <c r="O28" s="8">
        <f t="shared" si="16"/>
        <v>0</v>
      </c>
      <c r="P28" s="8">
        <f t="shared" si="16"/>
        <v>0</v>
      </c>
      <c r="Q28" s="8">
        <f t="shared" si="16"/>
        <v>0</v>
      </c>
      <c r="R28" s="8">
        <f t="shared" si="16"/>
        <v>0</v>
      </c>
      <c r="S28" s="8">
        <f t="shared" si="16"/>
        <v>0</v>
      </c>
      <c r="T28" s="8">
        <f t="shared" si="16"/>
        <v>0</v>
      </c>
      <c r="U28" s="8">
        <f t="shared" si="16"/>
        <v>0</v>
      </c>
      <c r="V28" s="8">
        <f t="shared" si="16"/>
        <v>0</v>
      </c>
      <c r="W28" s="8">
        <f t="shared" si="16"/>
        <v>0</v>
      </c>
      <c r="X28" s="8">
        <f t="shared" si="16"/>
        <v>0</v>
      </c>
      <c r="Y28" s="8">
        <f t="shared" si="16"/>
        <v>0</v>
      </c>
      <c r="Z28" s="8">
        <f t="shared" ref="Z28:AW28" si="17">SUM(Z25:Z27)</f>
        <v>30461.414399999998</v>
      </c>
      <c r="AA28" s="8">
        <f t="shared" si="17"/>
        <v>30461.414399999998</v>
      </c>
      <c r="AB28" s="8">
        <f t="shared" si="17"/>
        <v>30461.414399999998</v>
      </c>
      <c r="AC28" s="8">
        <f t="shared" si="17"/>
        <v>30461.414399999998</v>
      </c>
      <c r="AD28" s="8">
        <f t="shared" si="17"/>
        <v>30461.414399999998</v>
      </c>
      <c r="AE28" s="8">
        <f t="shared" si="17"/>
        <v>30461.414399999998</v>
      </c>
      <c r="AF28" s="8">
        <f t="shared" si="17"/>
        <v>30461.414399999998</v>
      </c>
      <c r="AG28" s="8">
        <f t="shared" si="17"/>
        <v>30461.414399999998</v>
      </c>
      <c r="AH28" s="8">
        <f t="shared" si="17"/>
        <v>30461.414399999998</v>
      </c>
      <c r="AI28" s="8">
        <f t="shared" si="17"/>
        <v>30461.414399999998</v>
      </c>
      <c r="AJ28" s="8">
        <f t="shared" si="17"/>
        <v>30461.414399999998</v>
      </c>
      <c r="AK28" s="8">
        <f t="shared" si="17"/>
        <v>30461.414399999998</v>
      </c>
      <c r="AL28" s="8">
        <f t="shared" si="17"/>
        <v>58492.396799999995</v>
      </c>
      <c r="AM28" s="8">
        <f t="shared" si="17"/>
        <v>58492.396799999995</v>
      </c>
      <c r="AN28" s="8">
        <f t="shared" si="17"/>
        <v>58492.396799999995</v>
      </c>
      <c r="AO28" s="8">
        <f t="shared" si="17"/>
        <v>58492.396799999995</v>
      </c>
      <c r="AP28" s="8">
        <f t="shared" si="17"/>
        <v>58492.396799999995</v>
      </c>
      <c r="AQ28" s="8">
        <f t="shared" si="17"/>
        <v>58492.396799999995</v>
      </c>
      <c r="AR28" s="8">
        <f t="shared" si="17"/>
        <v>58492.396799999995</v>
      </c>
      <c r="AS28" s="8">
        <f t="shared" si="17"/>
        <v>58492.396799999995</v>
      </c>
      <c r="AT28" s="8">
        <f t="shared" si="17"/>
        <v>58492.396799999995</v>
      </c>
      <c r="AU28" s="8">
        <f t="shared" si="17"/>
        <v>58492.396799999995</v>
      </c>
      <c r="AV28" s="8">
        <f t="shared" si="17"/>
        <v>58492.396799999995</v>
      </c>
      <c r="AW28" s="8">
        <f t="shared" si="17"/>
        <v>58492.396799999995</v>
      </c>
    </row>
    <row r="29" spans="1:53">
      <c r="A29" s="62" t="s">
        <v>35</v>
      </c>
      <c r="B29" s="63">
        <f>'Services Detail'!D44</f>
        <v>0</v>
      </c>
      <c r="C29" s="63">
        <f>'Services Detail'!E44</f>
        <v>0</v>
      </c>
      <c r="D29" s="63">
        <f>'Services Detail'!F44</f>
        <v>0</v>
      </c>
      <c r="E29" s="63">
        <f>'Services Detail'!G44</f>
        <v>0</v>
      </c>
      <c r="F29" s="63">
        <f>'Services Detail'!H44</f>
        <v>0</v>
      </c>
      <c r="G29" s="63">
        <f>'Services Detail'!I44</f>
        <v>0</v>
      </c>
      <c r="H29" s="63">
        <f>'Services Detail'!J44</f>
        <v>0</v>
      </c>
      <c r="I29" s="63">
        <f>'Services Detail'!K44</f>
        <v>0</v>
      </c>
      <c r="J29" s="63">
        <f>'Services Detail'!L44</f>
        <v>0</v>
      </c>
      <c r="K29" s="63">
        <f>'Services Detail'!M44</f>
        <v>0</v>
      </c>
      <c r="L29" s="63">
        <f>'Services Detail'!N44</f>
        <v>0</v>
      </c>
      <c r="M29" s="63">
        <f>'Services Detail'!O44</f>
        <v>0</v>
      </c>
      <c r="N29" s="63">
        <f>'Services Detail'!P44</f>
        <v>0</v>
      </c>
      <c r="O29" s="63">
        <f>'Services Detail'!Q44</f>
        <v>0</v>
      </c>
      <c r="P29" s="63">
        <f>'Services Detail'!R44</f>
        <v>0</v>
      </c>
      <c r="Q29" s="63">
        <f>'Services Detail'!S44</f>
        <v>0</v>
      </c>
      <c r="R29" s="63">
        <f>'Services Detail'!T44</f>
        <v>0</v>
      </c>
      <c r="S29" s="63">
        <f>'Services Detail'!U44</f>
        <v>0</v>
      </c>
      <c r="T29" s="63">
        <f>'Services Detail'!V44</f>
        <v>0</v>
      </c>
      <c r="U29" s="63">
        <f>'Services Detail'!W44</f>
        <v>0</v>
      </c>
      <c r="V29" s="63">
        <f>'Services Detail'!X44</f>
        <v>0</v>
      </c>
      <c r="W29" s="63">
        <f>'Services Detail'!Y44</f>
        <v>0</v>
      </c>
      <c r="X29" s="63">
        <f>'Services Detail'!Z44</f>
        <v>0</v>
      </c>
      <c r="Y29" s="63">
        <f>'Services Detail'!AA44</f>
        <v>0</v>
      </c>
      <c r="Z29" s="63">
        <f>'Services Detail'!AB44</f>
        <v>0</v>
      </c>
      <c r="AA29" s="63">
        <f>'Services Detail'!AC44</f>
        <v>0</v>
      </c>
      <c r="AB29" s="63">
        <f>'Services Detail'!AD44</f>
        <v>0</v>
      </c>
      <c r="AC29" s="63">
        <f>'Services Detail'!AE44</f>
        <v>0</v>
      </c>
      <c r="AD29" s="63">
        <f>'Services Detail'!AF44</f>
        <v>0</v>
      </c>
      <c r="AE29" s="63">
        <f>'Services Detail'!AG44</f>
        <v>0</v>
      </c>
      <c r="AF29" s="63">
        <f>'Services Detail'!AH44</f>
        <v>0</v>
      </c>
      <c r="AG29" s="63">
        <f>'Services Detail'!AI44</f>
        <v>0</v>
      </c>
      <c r="AH29" s="63">
        <f>'Services Detail'!AJ44</f>
        <v>0</v>
      </c>
      <c r="AI29" s="63">
        <f>'Services Detail'!AK44</f>
        <v>24709.392</v>
      </c>
      <c r="AJ29" s="63">
        <f>'Services Detail'!AL44</f>
        <v>24709.392</v>
      </c>
      <c r="AK29" s="63">
        <f>'Services Detail'!AM44</f>
        <v>24709.392</v>
      </c>
      <c r="AL29" s="63">
        <f>'Services Detail'!AN44</f>
        <v>24709.392</v>
      </c>
      <c r="AM29" s="63">
        <f>'Services Detail'!AO44</f>
        <v>24709.392</v>
      </c>
      <c r="AN29" s="63">
        <f>'Services Detail'!AP44</f>
        <v>24709.392</v>
      </c>
      <c r="AO29" s="63">
        <f>'Services Detail'!AQ44</f>
        <v>24709.392</v>
      </c>
      <c r="AP29" s="63">
        <f>'Services Detail'!AR44</f>
        <v>24709.392</v>
      </c>
      <c r="AQ29" s="63">
        <f>'Services Detail'!AS44</f>
        <v>24709.392</v>
      </c>
      <c r="AR29" s="63">
        <f>'Services Detail'!AT44</f>
        <v>24709.392</v>
      </c>
      <c r="AS29" s="63">
        <f>'Services Detail'!AU44</f>
        <v>24709.392</v>
      </c>
      <c r="AT29" s="63">
        <f>'Services Detail'!AV44</f>
        <v>24709.392</v>
      </c>
      <c r="AU29" s="63">
        <f>'Services Detail'!AW44</f>
        <v>24709.392</v>
      </c>
      <c r="AV29" s="63">
        <f>'Services Detail'!AX44</f>
        <v>24709.392</v>
      </c>
      <c r="AW29" s="63">
        <f>'Services Detail'!AY44</f>
        <v>24709.392</v>
      </c>
    </row>
    <row r="30" spans="1:53">
      <c r="A30" t="s">
        <v>110</v>
      </c>
      <c r="B30" s="4">
        <f t="shared" ref="B30:AW30" si="18">B28-B29</f>
        <v>0</v>
      </c>
      <c r="C30" s="4">
        <f t="shared" si="18"/>
        <v>0</v>
      </c>
      <c r="D30" s="4">
        <f t="shared" si="18"/>
        <v>0</v>
      </c>
      <c r="E30" s="4">
        <f t="shared" si="18"/>
        <v>0</v>
      </c>
      <c r="F30" s="4">
        <f t="shared" si="18"/>
        <v>0</v>
      </c>
      <c r="G30" s="4">
        <f t="shared" si="18"/>
        <v>0</v>
      </c>
      <c r="H30" s="4">
        <f t="shared" si="18"/>
        <v>0</v>
      </c>
      <c r="I30" s="4">
        <f t="shared" si="18"/>
        <v>0</v>
      </c>
      <c r="J30" s="4">
        <f t="shared" si="18"/>
        <v>0</v>
      </c>
      <c r="K30" s="4">
        <f t="shared" si="18"/>
        <v>0</v>
      </c>
      <c r="L30" s="4">
        <f t="shared" si="18"/>
        <v>0</v>
      </c>
      <c r="M30" s="4">
        <f t="shared" si="18"/>
        <v>0</v>
      </c>
      <c r="N30" s="4">
        <f t="shared" si="18"/>
        <v>0</v>
      </c>
      <c r="O30" s="4">
        <f t="shared" si="18"/>
        <v>0</v>
      </c>
      <c r="P30" s="4">
        <f t="shared" si="18"/>
        <v>0</v>
      </c>
      <c r="Q30" s="4">
        <f t="shared" si="18"/>
        <v>0</v>
      </c>
      <c r="R30" s="4">
        <f t="shared" si="18"/>
        <v>0</v>
      </c>
      <c r="S30" s="4">
        <f t="shared" si="18"/>
        <v>0</v>
      </c>
      <c r="T30" s="4">
        <f t="shared" si="18"/>
        <v>0</v>
      </c>
      <c r="U30" s="4">
        <f t="shared" si="18"/>
        <v>0</v>
      </c>
      <c r="V30" s="4">
        <f t="shared" si="18"/>
        <v>0</v>
      </c>
      <c r="W30" s="4">
        <f t="shared" si="18"/>
        <v>0</v>
      </c>
      <c r="X30" s="4">
        <f t="shared" si="18"/>
        <v>0</v>
      </c>
      <c r="Y30" s="4">
        <f t="shared" si="18"/>
        <v>0</v>
      </c>
      <c r="Z30" s="4">
        <f t="shared" si="18"/>
        <v>30461.414399999998</v>
      </c>
      <c r="AA30" s="4">
        <f t="shared" si="18"/>
        <v>30461.414399999998</v>
      </c>
      <c r="AB30" s="4">
        <f t="shared" si="18"/>
        <v>30461.414399999998</v>
      </c>
      <c r="AC30" s="4">
        <f t="shared" si="18"/>
        <v>30461.414399999998</v>
      </c>
      <c r="AD30" s="4">
        <f t="shared" si="18"/>
        <v>30461.414399999998</v>
      </c>
      <c r="AE30" s="4">
        <f t="shared" si="18"/>
        <v>30461.414399999998</v>
      </c>
      <c r="AF30" s="4">
        <f t="shared" si="18"/>
        <v>30461.414399999998</v>
      </c>
      <c r="AG30" s="4">
        <f t="shared" si="18"/>
        <v>30461.414399999998</v>
      </c>
      <c r="AH30" s="4">
        <f t="shared" si="18"/>
        <v>30461.414399999998</v>
      </c>
      <c r="AI30" s="4">
        <f t="shared" si="18"/>
        <v>5752.022399999998</v>
      </c>
      <c r="AJ30" s="4">
        <f t="shared" si="18"/>
        <v>5752.022399999998</v>
      </c>
      <c r="AK30" s="4">
        <f t="shared" si="18"/>
        <v>5752.022399999998</v>
      </c>
      <c r="AL30" s="4">
        <f t="shared" si="18"/>
        <v>33783.004799999995</v>
      </c>
      <c r="AM30" s="4">
        <f t="shared" si="18"/>
        <v>33783.004799999995</v>
      </c>
      <c r="AN30" s="4">
        <f t="shared" si="18"/>
        <v>33783.004799999995</v>
      </c>
      <c r="AO30" s="4">
        <f t="shared" si="18"/>
        <v>33783.004799999995</v>
      </c>
      <c r="AP30" s="4">
        <f t="shared" si="18"/>
        <v>33783.004799999995</v>
      </c>
      <c r="AQ30" s="4">
        <f t="shared" si="18"/>
        <v>33783.004799999995</v>
      </c>
      <c r="AR30" s="4">
        <f t="shared" si="18"/>
        <v>33783.004799999995</v>
      </c>
      <c r="AS30" s="4">
        <f t="shared" si="18"/>
        <v>33783.004799999995</v>
      </c>
      <c r="AT30" s="4">
        <f t="shared" si="18"/>
        <v>33783.004799999995</v>
      </c>
      <c r="AU30" s="4">
        <f t="shared" si="18"/>
        <v>33783.004799999995</v>
      </c>
      <c r="AV30" s="4">
        <f t="shared" si="18"/>
        <v>33783.004799999995</v>
      </c>
      <c r="AW30" s="4">
        <f t="shared" si="18"/>
        <v>33783.004799999995</v>
      </c>
    </row>
    <row r="31" spans="1:53">
      <c r="A31" t="s">
        <v>111</v>
      </c>
      <c r="B31" s="4">
        <v>0.2472</v>
      </c>
      <c r="C31" s="4">
        <v>0.2472</v>
      </c>
      <c r="D31" s="4">
        <v>0.2472</v>
      </c>
      <c r="E31" s="4">
        <v>0.2472</v>
      </c>
      <c r="F31" s="4">
        <v>0.2472</v>
      </c>
      <c r="G31" s="4">
        <v>0.2472</v>
      </c>
      <c r="H31" s="4">
        <v>0.2472</v>
      </c>
      <c r="I31" s="4">
        <v>0.2472</v>
      </c>
      <c r="J31" s="4">
        <v>0.2472</v>
      </c>
      <c r="K31" s="4">
        <v>0.2472</v>
      </c>
      <c r="L31" s="4">
        <v>0.2472</v>
      </c>
      <c r="M31" s="4">
        <v>0.2472</v>
      </c>
      <c r="N31" s="4">
        <v>0.2472</v>
      </c>
      <c r="O31" s="4">
        <v>0.2472</v>
      </c>
      <c r="P31" s="4">
        <v>0.2472</v>
      </c>
      <c r="Q31" s="4">
        <v>0.2472</v>
      </c>
      <c r="R31" s="4">
        <v>0.2472</v>
      </c>
      <c r="S31" s="4">
        <v>0.2472</v>
      </c>
      <c r="T31" s="4">
        <v>0.2472</v>
      </c>
      <c r="U31" s="4">
        <v>0.2472</v>
      </c>
      <c r="V31" s="4">
        <v>0.2472</v>
      </c>
      <c r="W31" s="4">
        <v>0.2472</v>
      </c>
      <c r="X31" s="4">
        <v>0.2472</v>
      </c>
      <c r="Y31" s="4">
        <v>0.2472</v>
      </c>
      <c r="Z31" s="4">
        <v>0.2472</v>
      </c>
      <c r="AA31" s="4">
        <v>0.2472</v>
      </c>
      <c r="AB31" s="4">
        <v>0.2472</v>
      </c>
      <c r="AC31" s="4">
        <v>0.2472</v>
      </c>
      <c r="AD31" s="4">
        <v>0.2472</v>
      </c>
      <c r="AE31" s="4">
        <v>0.2472</v>
      </c>
      <c r="AF31" s="4">
        <v>0.2472</v>
      </c>
      <c r="AG31" s="4">
        <v>0.2472</v>
      </c>
      <c r="AH31" s="4">
        <v>0.2472</v>
      </c>
      <c r="AI31" s="4">
        <v>0.2472</v>
      </c>
      <c r="AJ31" s="4">
        <v>0.2472</v>
      </c>
      <c r="AK31" s="4">
        <v>0.2472</v>
      </c>
      <c r="AL31" s="4">
        <v>0.2472</v>
      </c>
      <c r="AM31" s="4">
        <v>0.2472</v>
      </c>
      <c r="AN31" s="4">
        <v>0.2472</v>
      </c>
      <c r="AO31" s="4">
        <v>0.2472</v>
      </c>
      <c r="AP31" s="4">
        <v>0.2472</v>
      </c>
      <c r="AQ31" s="4">
        <v>0.2472</v>
      </c>
      <c r="AR31" s="4">
        <v>0.2472</v>
      </c>
      <c r="AS31" s="4">
        <v>0.2472</v>
      </c>
      <c r="AT31" s="4">
        <v>0.2472</v>
      </c>
      <c r="AU31" s="4">
        <v>0.2472</v>
      </c>
      <c r="AV31" s="4">
        <v>0.2472</v>
      </c>
      <c r="AW31" s="4">
        <v>0.2472</v>
      </c>
    </row>
    <row r="32" spans="1:53">
      <c r="A32" s="45" t="s">
        <v>150</v>
      </c>
      <c r="B32" s="4">
        <f t="shared" ref="B32:AW32" si="19">B30*B31</f>
        <v>0</v>
      </c>
      <c r="C32" s="4">
        <f t="shared" si="19"/>
        <v>0</v>
      </c>
      <c r="D32" s="4">
        <f t="shared" si="19"/>
        <v>0</v>
      </c>
      <c r="E32" s="4">
        <f t="shared" si="19"/>
        <v>0</v>
      </c>
      <c r="F32" s="4">
        <f t="shared" si="19"/>
        <v>0</v>
      </c>
      <c r="G32" s="4">
        <f t="shared" si="19"/>
        <v>0</v>
      </c>
      <c r="H32" s="4">
        <f t="shared" si="19"/>
        <v>0</v>
      </c>
      <c r="I32" s="4">
        <f t="shared" si="19"/>
        <v>0</v>
      </c>
      <c r="J32" s="4">
        <f t="shared" si="19"/>
        <v>0</v>
      </c>
      <c r="K32" s="4">
        <f t="shared" si="19"/>
        <v>0</v>
      </c>
      <c r="L32" s="4">
        <f t="shared" si="19"/>
        <v>0</v>
      </c>
      <c r="M32" s="4">
        <f t="shared" si="19"/>
        <v>0</v>
      </c>
      <c r="N32" s="4">
        <f t="shared" si="19"/>
        <v>0</v>
      </c>
      <c r="O32" s="4">
        <f t="shared" si="19"/>
        <v>0</v>
      </c>
      <c r="P32" s="4">
        <f t="shared" si="19"/>
        <v>0</v>
      </c>
      <c r="Q32" s="4">
        <f t="shared" si="19"/>
        <v>0</v>
      </c>
      <c r="R32" s="4">
        <f t="shared" si="19"/>
        <v>0</v>
      </c>
      <c r="S32" s="4">
        <f t="shared" si="19"/>
        <v>0</v>
      </c>
      <c r="T32" s="4">
        <f t="shared" si="19"/>
        <v>0</v>
      </c>
      <c r="U32" s="4">
        <f t="shared" si="19"/>
        <v>0</v>
      </c>
      <c r="V32" s="4">
        <f t="shared" si="19"/>
        <v>0</v>
      </c>
      <c r="W32" s="4">
        <f t="shared" si="19"/>
        <v>0</v>
      </c>
      <c r="X32" s="4">
        <f t="shared" si="19"/>
        <v>0</v>
      </c>
      <c r="Y32" s="4">
        <f t="shared" si="19"/>
        <v>0</v>
      </c>
      <c r="Z32" s="4">
        <f t="shared" si="19"/>
        <v>7530.0616396799996</v>
      </c>
      <c r="AA32" s="4">
        <f t="shared" si="19"/>
        <v>7530.0616396799996</v>
      </c>
      <c r="AB32" s="4">
        <f t="shared" si="19"/>
        <v>7530.0616396799996</v>
      </c>
      <c r="AC32" s="4">
        <f t="shared" si="19"/>
        <v>7530.0616396799996</v>
      </c>
      <c r="AD32" s="4">
        <f t="shared" si="19"/>
        <v>7530.0616396799996</v>
      </c>
      <c r="AE32" s="4">
        <f t="shared" si="19"/>
        <v>7530.0616396799996</v>
      </c>
      <c r="AF32" s="4">
        <f t="shared" si="19"/>
        <v>7530.0616396799996</v>
      </c>
      <c r="AG32" s="4">
        <f t="shared" si="19"/>
        <v>7530.0616396799996</v>
      </c>
      <c r="AH32" s="4">
        <f t="shared" si="19"/>
        <v>7530.0616396799996</v>
      </c>
      <c r="AI32" s="4">
        <f t="shared" si="19"/>
        <v>1421.8999372799994</v>
      </c>
      <c r="AJ32" s="4">
        <f t="shared" si="19"/>
        <v>1421.8999372799994</v>
      </c>
      <c r="AK32" s="4">
        <f t="shared" si="19"/>
        <v>1421.8999372799994</v>
      </c>
      <c r="AL32" s="4">
        <f t="shared" si="19"/>
        <v>8351.1587865599995</v>
      </c>
      <c r="AM32" s="4">
        <f t="shared" si="19"/>
        <v>8351.1587865599995</v>
      </c>
      <c r="AN32" s="4">
        <f t="shared" si="19"/>
        <v>8351.1587865599995</v>
      </c>
      <c r="AO32" s="4">
        <f t="shared" si="19"/>
        <v>8351.1587865599995</v>
      </c>
      <c r="AP32" s="4">
        <f t="shared" si="19"/>
        <v>8351.1587865599995</v>
      </c>
      <c r="AQ32" s="4">
        <f t="shared" si="19"/>
        <v>8351.1587865599995</v>
      </c>
      <c r="AR32" s="4">
        <f t="shared" si="19"/>
        <v>8351.1587865599995</v>
      </c>
      <c r="AS32" s="4">
        <f t="shared" si="19"/>
        <v>8351.1587865599995</v>
      </c>
      <c r="AT32" s="4">
        <f t="shared" si="19"/>
        <v>8351.1587865599995</v>
      </c>
      <c r="AU32" s="4">
        <f t="shared" si="19"/>
        <v>8351.1587865599995</v>
      </c>
      <c r="AV32" s="4">
        <f t="shared" si="19"/>
        <v>8351.1587865599995</v>
      </c>
      <c r="AW32" s="4">
        <f t="shared" si="19"/>
        <v>8351.1587865599995</v>
      </c>
    </row>
    <row r="33" spans="1:51">
      <c r="J33" s="51"/>
      <c r="K33" s="6"/>
      <c r="L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51" t="s">
        <v>173</v>
      </c>
      <c r="AL33" s="6">
        <f t="shared" ref="AL33:AW33" si="20">DAY(N24)</f>
        <v>31</v>
      </c>
      <c r="AM33" s="6">
        <f t="shared" si="20"/>
        <v>28</v>
      </c>
      <c r="AN33" s="6">
        <f t="shared" si="20"/>
        <v>31</v>
      </c>
      <c r="AO33" s="6">
        <f t="shared" si="20"/>
        <v>30</v>
      </c>
      <c r="AP33" s="6">
        <f t="shared" si="20"/>
        <v>31</v>
      </c>
      <c r="AQ33" s="6">
        <f t="shared" si="20"/>
        <v>30</v>
      </c>
      <c r="AR33" s="6">
        <f t="shared" si="20"/>
        <v>31</v>
      </c>
      <c r="AS33" s="6">
        <f t="shared" si="20"/>
        <v>31</v>
      </c>
      <c r="AT33" s="6">
        <f t="shared" si="20"/>
        <v>30</v>
      </c>
      <c r="AU33" s="6">
        <f t="shared" si="20"/>
        <v>31</v>
      </c>
      <c r="AV33" s="6">
        <f t="shared" si="20"/>
        <v>30</v>
      </c>
      <c r="AW33" s="6">
        <f t="shared" si="20"/>
        <v>31</v>
      </c>
      <c r="AX33" s="6"/>
      <c r="AY33" s="6"/>
    </row>
    <row r="34" spans="1:51">
      <c r="L34" s="67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7" t="s">
        <v>174</v>
      </c>
      <c r="AL34" s="68">
        <f>(SUM($AL$33:$AW$33)-SUM($AL$33:AL33))/SUM($AL$33:$AW$33)</f>
        <v>0.91506849315068495</v>
      </c>
      <c r="AM34" s="68">
        <f>(SUM($AL$33:$AW$33)-SUM($AL$33:AM33))/SUM($AL$33:$AW$33)</f>
        <v>0.83835616438356164</v>
      </c>
      <c r="AN34" s="68">
        <f>(SUM($AL$33:$AW$33)-SUM($AL$33:AN33))/SUM($AL$33:$AW$33)</f>
        <v>0.75342465753424659</v>
      </c>
      <c r="AO34" s="68">
        <f>(SUM($AL$33:$AW$33)-SUM($AL$33:AO33))/SUM($AL$33:$AW$33)</f>
        <v>0.67123287671232879</v>
      </c>
      <c r="AP34" s="68">
        <f>(SUM($AL$33:$AW$33)-SUM($AL$33:AP33))/SUM($AL$33:$AW$33)</f>
        <v>0.58630136986301373</v>
      </c>
      <c r="AQ34" s="68">
        <f>(SUM($AL$33:$AW$33)-SUM($AL$33:AQ33))/SUM($AL$33:$AW$33)</f>
        <v>0.50410958904109593</v>
      </c>
      <c r="AR34" s="68">
        <f>(SUM($AL$33:$AW$33)-SUM($AL$33:AR33))/SUM($AL$33:$AW$33)</f>
        <v>0.41917808219178082</v>
      </c>
      <c r="AS34" s="68">
        <f>(SUM($AL$33:$AW$33)-SUM($AL$33:AS33))/SUM($AL$33:$AW$33)</f>
        <v>0.33424657534246577</v>
      </c>
      <c r="AT34" s="68">
        <f>(SUM($AL$33:$AW$33)-SUM($AL$33:AT33))/SUM($AL$33:$AW$33)</f>
        <v>0.25205479452054796</v>
      </c>
      <c r="AU34" s="68">
        <f>(SUM($AL$33:$AW$33)-SUM($AL$33:AU33))/SUM($AL$33:$AW$33)</f>
        <v>0.16712328767123288</v>
      </c>
      <c r="AV34" s="68">
        <f>(SUM($AL$33:$AW$33)-SUM($AL$33:AV33))/SUM($AL$33:$AW$33)</f>
        <v>8.4931506849315067E-2</v>
      </c>
      <c r="AW34" s="68">
        <f>(SUM($AL$33:$AW$33)-SUM($AL$33:AW33))/SUM($AL$33:$AW$33)</f>
        <v>0</v>
      </c>
    </row>
    <row r="35" spans="1:51">
      <c r="A35" s="45" t="s">
        <v>151</v>
      </c>
      <c r="K35" s="4"/>
      <c r="L35" s="4"/>
      <c r="N35" s="4">
        <f t="shared" ref="N35:Y35" si="21">N32*AL34</f>
        <v>0</v>
      </c>
      <c r="O35" s="4">
        <f t="shared" si="21"/>
        <v>0</v>
      </c>
      <c r="P35" s="4">
        <f t="shared" si="21"/>
        <v>0</v>
      </c>
      <c r="Q35" s="4">
        <f t="shared" si="21"/>
        <v>0</v>
      </c>
      <c r="R35" s="4">
        <f t="shared" si="21"/>
        <v>0</v>
      </c>
      <c r="S35" s="4">
        <f t="shared" si="21"/>
        <v>0</v>
      </c>
      <c r="T35" s="4">
        <f t="shared" si="21"/>
        <v>0</v>
      </c>
      <c r="U35" s="4">
        <f t="shared" si="21"/>
        <v>0</v>
      </c>
      <c r="V35" s="4">
        <f t="shared" si="21"/>
        <v>0</v>
      </c>
      <c r="W35" s="4">
        <f t="shared" si="21"/>
        <v>0</v>
      </c>
      <c r="X35" s="4">
        <f t="shared" si="21"/>
        <v>0</v>
      </c>
      <c r="Y35" s="4">
        <f t="shared" si="21"/>
        <v>0</v>
      </c>
      <c r="Z35" s="4">
        <f t="shared" ref="Z35:AW35" si="22">Z32*Z34</f>
        <v>0</v>
      </c>
      <c r="AA35" s="4">
        <f t="shared" si="22"/>
        <v>0</v>
      </c>
      <c r="AB35" s="4">
        <f t="shared" si="22"/>
        <v>0</v>
      </c>
      <c r="AC35" s="4">
        <f t="shared" si="22"/>
        <v>0</v>
      </c>
      <c r="AD35" s="4">
        <f t="shared" si="22"/>
        <v>0</v>
      </c>
      <c r="AE35" s="4">
        <f t="shared" si="22"/>
        <v>0</v>
      </c>
      <c r="AF35" s="4">
        <f t="shared" si="22"/>
        <v>0</v>
      </c>
      <c r="AG35" s="4">
        <f t="shared" si="22"/>
        <v>0</v>
      </c>
      <c r="AH35" s="4">
        <f t="shared" si="22"/>
        <v>0</v>
      </c>
      <c r="AI35" s="4">
        <f t="shared" si="22"/>
        <v>0</v>
      </c>
      <c r="AJ35" s="4">
        <f t="shared" si="22"/>
        <v>0</v>
      </c>
      <c r="AK35" s="4"/>
      <c r="AL35" s="4">
        <f t="shared" si="22"/>
        <v>7641.8822868795614</v>
      </c>
      <c r="AM35" s="4">
        <f t="shared" si="22"/>
        <v>7001.2454484585205</v>
      </c>
      <c r="AN35" s="4">
        <f t="shared" si="22"/>
        <v>6291.9689487780815</v>
      </c>
      <c r="AO35" s="4">
        <f t="shared" si="22"/>
        <v>5605.5723361841092</v>
      </c>
      <c r="AP35" s="4">
        <f t="shared" si="22"/>
        <v>4896.2958365036711</v>
      </c>
      <c r="AQ35" s="4">
        <f t="shared" si="22"/>
        <v>4209.8992239096988</v>
      </c>
      <c r="AR35" s="4">
        <f t="shared" si="22"/>
        <v>3500.6227242292603</v>
      </c>
      <c r="AS35" s="4">
        <f t="shared" si="22"/>
        <v>2791.3462245488217</v>
      </c>
      <c r="AT35" s="4">
        <f t="shared" si="22"/>
        <v>2104.9496119548494</v>
      </c>
      <c r="AU35" s="4">
        <f t="shared" si="22"/>
        <v>1395.6731122744109</v>
      </c>
      <c r="AV35" s="4">
        <f t="shared" si="22"/>
        <v>709.27649968043829</v>
      </c>
      <c r="AW35" s="4">
        <f t="shared" si="22"/>
        <v>0</v>
      </c>
    </row>
    <row r="36" spans="1:51">
      <c r="A36" s="45" t="s">
        <v>152</v>
      </c>
      <c r="B36" s="4">
        <f>B32</f>
        <v>0</v>
      </c>
      <c r="C36" s="4">
        <f t="shared" ref="C36:K36" si="23">B36+C32</f>
        <v>0</v>
      </c>
      <c r="D36" s="4">
        <f t="shared" si="23"/>
        <v>0</v>
      </c>
      <c r="E36" s="4">
        <f t="shared" si="23"/>
        <v>0</v>
      </c>
      <c r="F36" s="4">
        <f t="shared" si="23"/>
        <v>0</v>
      </c>
      <c r="G36" s="4">
        <f t="shared" si="23"/>
        <v>0</v>
      </c>
      <c r="H36" s="4">
        <f t="shared" si="23"/>
        <v>0</v>
      </c>
      <c r="I36" s="4">
        <f t="shared" si="23"/>
        <v>0</v>
      </c>
      <c r="J36" s="4">
        <f t="shared" si="23"/>
        <v>0</v>
      </c>
      <c r="K36" s="4">
        <f t="shared" si="23"/>
        <v>0</v>
      </c>
      <c r="L36" s="4">
        <f>K36+L32</f>
        <v>0</v>
      </c>
      <c r="M36" s="4">
        <f t="shared" ref="M36" si="24">L36+M32</f>
        <v>0</v>
      </c>
      <c r="N36" s="4">
        <f>M36+N35</f>
        <v>0</v>
      </c>
      <c r="O36" s="4">
        <f t="shared" ref="O36:Y36" si="25">N36+O35</f>
        <v>0</v>
      </c>
      <c r="P36" s="4">
        <f t="shared" si="25"/>
        <v>0</v>
      </c>
      <c r="Q36" s="4">
        <f t="shared" si="25"/>
        <v>0</v>
      </c>
      <c r="R36" s="4">
        <f t="shared" si="25"/>
        <v>0</v>
      </c>
      <c r="S36" s="4">
        <f t="shared" si="25"/>
        <v>0</v>
      </c>
      <c r="T36" s="4">
        <f t="shared" si="25"/>
        <v>0</v>
      </c>
      <c r="U36" s="4">
        <f t="shared" si="25"/>
        <v>0</v>
      </c>
      <c r="V36" s="4">
        <f t="shared" si="25"/>
        <v>0</v>
      </c>
      <c r="W36" s="4">
        <f t="shared" si="25"/>
        <v>0</v>
      </c>
      <c r="X36" s="4">
        <f t="shared" si="25"/>
        <v>0</v>
      </c>
      <c r="Y36" s="4">
        <f t="shared" si="25"/>
        <v>0</v>
      </c>
      <c r="Z36" s="4">
        <f>Z32</f>
        <v>7530.0616396799996</v>
      </c>
      <c r="AA36" s="4">
        <f>Z36+AA32</f>
        <v>15060.123279359999</v>
      </c>
      <c r="AB36" s="4">
        <f t="shared" ref="AB36:AK36" si="26">AA36+AB32</f>
        <v>22590.184919039999</v>
      </c>
      <c r="AC36" s="4">
        <f t="shared" si="26"/>
        <v>30120.246558719999</v>
      </c>
      <c r="AD36" s="4">
        <f t="shared" si="26"/>
        <v>37650.308198400002</v>
      </c>
      <c r="AE36" s="4">
        <f t="shared" si="26"/>
        <v>45180.369838080005</v>
      </c>
      <c r="AF36" s="4">
        <f t="shared" si="26"/>
        <v>52710.431477760008</v>
      </c>
      <c r="AG36" s="4">
        <f t="shared" si="26"/>
        <v>60240.493117440012</v>
      </c>
      <c r="AH36" s="4">
        <f t="shared" si="26"/>
        <v>67770.554757120015</v>
      </c>
      <c r="AI36" s="4">
        <f t="shared" si="26"/>
        <v>69192.454694400018</v>
      </c>
      <c r="AJ36" s="4">
        <f t="shared" si="26"/>
        <v>70614.35463168002</v>
      </c>
      <c r="AK36" s="4">
        <f t="shared" si="26"/>
        <v>72036.254568960023</v>
      </c>
      <c r="AL36" s="4">
        <f t="shared" ref="AL36:AW36" si="27">AK36+AL35</f>
        <v>79678.136855839577</v>
      </c>
      <c r="AM36" s="4">
        <f t="shared" si="27"/>
        <v>86679.382304298095</v>
      </c>
      <c r="AN36" s="4">
        <f t="shared" si="27"/>
        <v>92971.35125307618</v>
      </c>
      <c r="AO36" s="4">
        <f t="shared" si="27"/>
        <v>98576.923589260288</v>
      </c>
      <c r="AP36" s="4">
        <f t="shared" si="27"/>
        <v>103473.21942576396</v>
      </c>
      <c r="AQ36" s="4">
        <f t="shared" si="27"/>
        <v>107683.11864967366</v>
      </c>
      <c r="AR36" s="4">
        <f t="shared" si="27"/>
        <v>111183.74137390293</v>
      </c>
      <c r="AS36" s="4">
        <f t="shared" si="27"/>
        <v>113975.08759845175</v>
      </c>
      <c r="AT36" s="4">
        <f t="shared" si="27"/>
        <v>116080.03721040659</v>
      </c>
      <c r="AU36" s="4">
        <f t="shared" si="27"/>
        <v>117475.710322681</v>
      </c>
      <c r="AV36" s="4">
        <f t="shared" si="27"/>
        <v>118184.98682236143</v>
      </c>
      <c r="AW36" s="4">
        <f t="shared" si="27"/>
        <v>118184.98682236143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F6C6-F6B5-4ABC-BAD6-5EAEBD7075AD}">
  <dimension ref="A1:AY56"/>
  <sheetViews>
    <sheetView topLeftCell="C1" zoomScale="85" zoomScaleNormal="85" zoomScaleSheetLayoutView="70" workbookViewId="0">
      <pane xSplit="1" ySplit="2" topLeftCell="AH3" activePane="bottomRight" state="frozen"/>
      <selection activeCell="C1" sqref="C1"/>
      <selection pane="topRight" activeCell="D1" sqref="D1"/>
      <selection pane="bottomLeft" activeCell="C3" sqref="C3"/>
      <selection pane="bottomRight" activeCell="C34" sqref="C34"/>
    </sheetView>
  </sheetViews>
  <sheetFormatPr defaultRowHeight="12.75"/>
  <cols>
    <col min="1" max="1" width="6.85546875" bestFit="1" customWidth="1"/>
    <col min="2" max="2" width="11" customWidth="1"/>
    <col min="3" max="3" width="47.5703125" bestFit="1" customWidth="1"/>
    <col min="4" max="11" width="12.28515625" customWidth="1"/>
    <col min="12" max="12" width="13.28515625" customWidth="1"/>
    <col min="13" max="13" width="12.7109375" customWidth="1"/>
    <col min="14" max="14" width="13.85546875" customWidth="1"/>
    <col min="15" max="15" width="12.7109375" customWidth="1"/>
    <col min="16" max="23" width="11.7109375" customWidth="1"/>
    <col min="24" max="24" width="13.28515625" customWidth="1"/>
    <col min="25" max="25" width="11.7109375" customWidth="1"/>
    <col min="26" max="27" width="12.7109375" customWidth="1"/>
    <col min="28" max="28" width="10.42578125" bestFit="1" customWidth="1"/>
    <col min="29" max="29" width="11.28515625" bestFit="1" customWidth="1"/>
    <col min="30" max="31" width="10.28515625" bestFit="1" customWidth="1"/>
    <col min="32" max="35" width="11.28515625" bestFit="1" customWidth="1"/>
    <col min="36" max="36" width="13.28515625" bestFit="1" customWidth="1"/>
    <col min="37" max="37" width="11.7109375" bestFit="1" customWidth="1"/>
    <col min="38" max="39" width="12.7109375" bestFit="1" customWidth="1"/>
    <col min="40" max="47" width="11.28515625" bestFit="1" customWidth="1"/>
    <col min="48" max="48" width="13.28515625" bestFit="1" customWidth="1"/>
    <col min="49" max="49" width="11.28515625" bestFit="1" customWidth="1"/>
    <col min="50" max="51" width="12.7109375" bestFit="1" customWidth="1"/>
  </cols>
  <sheetData>
    <row r="1" spans="1:51">
      <c r="D1" s="50" t="s">
        <v>98</v>
      </c>
      <c r="E1" s="50" t="s">
        <v>99</v>
      </c>
      <c r="F1" s="50" t="s">
        <v>100</v>
      </c>
      <c r="G1" s="50" t="s">
        <v>101</v>
      </c>
      <c r="H1" s="50" t="s">
        <v>102</v>
      </c>
      <c r="I1" s="50" t="s">
        <v>103</v>
      </c>
      <c r="J1" s="50" t="s">
        <v>104</v>
      </c>
      <c r="K1" s="50" t="s">
        <v>105</v>
      </c>
      <c r="L1" s="50" t="s">
        <v>106</v>
      </c>
      <c r="M1" s="50" t="s">
        <v>107</v>
      </c>
      <c r="N1" s="50" t="s">
        <v>108</v>
      </c>
      <c r="O1" s="50" t="s">
        <v>158</v>
      </c>
      <c r="P1" s="50" t="s">
        <v>159</v>
      </c>
      <c r="Q1" s="50" t="s">
        <v>160</v>
      </c>
      <c r="R1" s="50" t="s">
        <v>161</v>
      </c>
      <c r="S1" s="50" t="s">
        <v>162</v>
      </c>
      <c r="T1" s="50" t="s">
        <v>163</v>
      </c>
      <c r="U1" s="50" t="s">
        <v>164</v>
      </c>
      <c r="V1" s="50" t="s">
        <v>165</v>
      </c>
      <c r="W1" s="50" t="s">
        <v>166</v>
      </c>
      <c r="X1" s="50" t="s">
        <v>167</v>
      </c>
      <c r="Y1" s="50" t="s">
        <v>169</v>
      </c>
      <c r="Z1" s="50" t="s">
        <v>170</v>
      </c>
      <c r="AA1" s="50" t="s">
        <v>172</v>
      </c>
      <c r="AB1" s="50" t="s">
        <v>177</v>
      </c>
      <c r="AC1" s="50" t="s">
        <v>178</v>
      </c>
      <c r="AD1" s="50" t="s">
        <v>179</v>
      </c>
      <c r="AE1" s="50" t="s">
        <v>180</v>
      </c>
      <c r="AF1" s="50" t="s">
        <v>181</v>
      </c>
      <c r="AG1" s="50" t="s">
        <v>182</v>
      </c>
      <c r="AH1" s="50" t="s">
        <v>183</v>
      </c>
      <c r="AI1" s="50" t="s">
        <v>184</v>
      </c>
      <c r="AJ1" s="50" t="s">
        <v>185</v>
      </c>
      <c r="AK1" s="50" t="s">
        <v>186</v>
      </c>
      <c r="AL1" s="50" t="s">
        <v>187</v>
      </c>
      <c r="AM1" s="50" t="s">
        <v>188</v>
      </c>
      <c r="AN1" s="50" t="s">
        <v>189</v>
      </c>
      <c r="AO1" s="50" t="s">
        <v>190</v>
      </c>
      <c r="AP1" s="50" t="s">
        <v>191</v>
      </c>
      <c r="AQ1" s="50" t="s">
        <v>192</v>
      </c>
      <c r="AR1" s="50" t="s">
        <v>193</v>
      </c>
      <c r="AS1" s="50" t="s">
        <v>194</v>
      </c>
      <c r="AT1" s="50" t="s">
        <v>195</v>
      </c>
      <c r="AU1" s="50" t="s">
        <v>196</v>
      </c>
      <c r="AV1" s="50" t="s">
        <v>197</v>
      </c>
      <c r="AW1" s="50" t="s">
        <v>198</v>
      </c>
      <c r="AX1" s="50" t="s">
        <v>199</v>
      </c>
      <c r="AY1" s="50" t="s">
        <v>200</v>
      </c>
    </row>
    <row r="2" spans="1:51">
      <c r="D2" s="9">
        <v>44592</v>
      </c>
      <c r="E2" s="9">
        <f t="shared" ref="E2:AY2" si="0">EOMONTH(D2,1)</f>
        <v>44620</v>
      </c>
      <c r="F2" s="9">
        <f t="shared" si="0"/>
        <v>44651</v>
      </c>
      <c r="G2" s="9">
        <f t="shared" si="0"/>
        <v>44681</v>
      </c>
      <c r="H2" s="9">
        <f t="shared" si="0"/>
        <v>44712</v>
      </c>
      <c r="I2" s="9">
        <f t="shared" si="0"/>
        <v>44742</v>
      </c>
      <c r="J2" s="9">
        <f t="shared" si="0"/>
        <v>44773</v>
      </c>
      <c r="K2" s="9">
        <f t="shared" si="0"/>
        <v>44804</v>
      </c>
      <c r="L2" s="9">
        <f t="shared" si="0"/>
        <v>44834</v>
      </c>
      <c r="M2" s="9">
        <f t="shared" si="0"/>
        <v>44865</v>
      </c>
      <c r="N2" s="9">
        <f t="shared" si="0"/>
        <v>44895</v>
      </c>
      <c r="O2" s="9">
        <f t="shared" si="0"/>
        <v>44926</v>
      </c>
      <c r="P2" s="9">
        <f t="shared" si="0"/>
        <v>44957</v>
      </c>
      <c r="Q2" s="9">
        <f t="shared" si="0"/>
        <v>44985</v>
      </c>
      <c r="R2" s="9">
        <f t="shared" si="0"/>
        <v>45016</v>
      </c>
      <c r="S2" s="9">
        <f t="shared" si="0"/>
        <v>45046</v>
      </c>
      <c r="T2" s="9">
        <f t="shared" si="0"/>
        <v>45077</v>
      </c>
      <c r="U2" s="9">
        <f t="shared" si="0"/>
        <v>45107</v>
      </c>
      <c r="V2" s="9">
        <f t="shared" si="0"/>
        <v>45138</v>
      </c>
      <c r="W2" s="9">
        <f t="shared" si="0"/>
        <v>45169</v>
      </c>
      <c r="X2" s="9">
        <f t="shared" si="0"/>
        <v>45199</v>
      </c>
      <c r="Y2" s="9">
        <f t="shared" si="0"/>
        <v>45230</v>
      </c>
      <c r="Z2" s="9">
        <f t="shared" si="0"/>
        <v>45260</v>
      </c>
      <c r="AA2" s="9">
        <f t="shared" si="0"/>
        <v>45291</v>
      </c>
      <c r="AB2" s="9">
        <f t="shared" si="0"/>
        <v>45322</v>
      </c>
      <c r="AC2" s="9">
        <f t="shared" si="0"/>
        <v>45351</v>
      </c>
      <c r="AD2" s="9">
        <f t="shared" si="0"/>
        <v>45382</v>
      </c>
      <c r="AE2" s="9">
        <f t="shared" si="0"/>
        <v>45412</v>
      </c>
      <c r="AF2" s="9">
        <f t="shared" si="0"/>
        <v>45443</v>
      </c>
      <c r="AG2" s="9">
        <f t="shared" si="0"/>
        <v>45473</v>
      </c>
      <c r="AH2" s="9">
        <f t="shared" si="0"/>
        <v>45504</v>
      </c>
      <c r="AI2" s="9">
        <f t="shared" si="0"/>
        <v>45535</v>
      </c>
      <c r="AJ2" s="9">
        <f t="shared" si="0"/>
        <v>45565</v>
      </c>
      <c r="AK2" s="9">
        <f t="shared" si="0"/>
        <v>45596</v>
      </c>
      <c r="AL2" s="9">
        <f t="shared" si="0"/>
        <v>45626</v>
      </c>
      <c r="AM2" s="9">
        <f t="shared" si="0"/>
        <v>45657</v>
      </c>
      <c r="AN2" s="9">
        <f t="shared" si="0"/>
        <v>45688</v>
      </c>
      <c r="AO2" s="9">
        <f t="shared" si="0"/>
        <v>45716</v>
      </c>
      <c r="AP2" s="9">
        <f t="shared" si="0"/>
        <v>45747</v>
      </c>
      <c r="AQ2" s="9">
        <f t="shared" si="0"/>
        <v>45777</v>
      </c>
      <c r="AR2" s="9">
        <f t="shared" si="0"/>
        <v>45808</v>
      </c>
      <c r="AS2" s="9">
        <f t="shared" si="0"/>
        <v>45838</v>
      </c>
      <c r="AT2" s="9">
        <f t="shared" si="0"/>
        <v>45869</v>
      </c>
      <c r="AU2" s="9">
        <f t="shared" si="0"/>
        <v>45900</v>
      </c>
      <c r="AV2" s="9">
        <f t="shared" si="0"/>
        <v>45930</v>
      </c>
      <c r="AW2" s="9">
        <f t="shared" si="0"/>
        <v>45961</v>
      </c>
      <c r="AX2" s="9">
        <f t="shared" si="0"/>
        <v>45991</v>
      </c>
      <c r="AY2" s="9">
        <f t="shared" si="0"/>
        <v>46022</v>
      </c>
    </row>
    <row r="3" spans="1:51">
      <c r="B3" s="2" t="s">
        <v>0</v>
      </c>
      <c r="C3" s="2" t="s">
        <v>31</v>
      </c>
    </row>
    <row r="4" spans="1:51" hidden="1">
      <c r="A4" s="11">
        <v>1</v>
      </c>
      <c r="B4" t="e">
        <f>'Calculations - Services'!#REF!</f>
        <v>#REF!</v>
      </c>
      <c r="C4" t="s">
        <v>120</v>
      </c>
    </row>
    <row r="5" spans="1:51" hidden="1">
      <c r="A5" s="11">
        <f>A4+1</f>
        <v>2</v>
      </c>
      <c r="B5" t="e">
        <f>'Calculations - Services'!#REF!</f>
        <v>#REF!</v>
      </c>
      <c r="C5" t="s">
        <v>121</v>
      </c>
    </row>
    <row r="6" spans="1:51" hidden="1">
      <c r="A6" s="11">
        <f>A5+1</f>
        <v>3</v>
      </c>
      <c r="B6" t="e">
        <f>'Calculations - Services'!#REF!</f>
        <v>#REF!</v>
      </c>
      <c r="C6" t="s">
        <v>122</v>
      </c>
    </row>
    <row r="7" spans="1:51" hidden="1">
      <c r="A7" s="11">
        <f t="shared" ref="A7:A32" si="1">A6+1</f>
        <v>4</v>
      </c>
      <c r="B7" t="e">
        <f>'Calculations - Services'!#REF!</f>
        <v>#REF!</v>
      </c>
      <c r="C7" t="s">
        <v>123</v>
      </c>
    </row>
    <row r="8" spans="1:51" hidden="1">
      <c r="A8" s="11">
        <f t="shared" si="1"/>
        <v>5</v>
      </c>
      <c r="B8" t="e">
        <f>'Calculations - Services'!#REF!</f>
        <v>#REF!</v>
      </c>
      <c r="C8" t="s">
        <v>124</v>
      </c>
    </row>
    <row r="9" spans="1:51" hidden="1">
      <c r="A9" s="11">
        <f t="shared" si="1"/>
        <v>6</v>
      </c>
      <c r="B9" t="e">
        <f>'Calculations - Services'!#REF!</f>
        <v>#REF!</v>
      </c>
      <c r="C9" t="s">
        <v>125</v>
      </c>
    </row>
    <row r="10" spans="1:51" hidden="1">
      <c r="A10" s="11">
        <f t="shared" si="1"/>
        <v>7</v>
      </c>
      <c r="B10" t="e">
        <f>'Calculations - Services'!#REF!</f>
        <v>#REF!</v>
      </c>
      <c r="C10" t="s">
        <v>126</v>
      </c>
    </row>
    <row r="11" spans="1:51" hidden="1">
      <c r="A11" s="11">
        <f t="shared" si="1"/>
        <v>8</v>
      </c>
      <c r="B11" t="e">
        <f>'Calculations - Services'!#REF!</f>
        <v>#REF!</v>
      </c>
      <c r="C11" t="s">
        <v>127</v>
      </c>
    </row>
    <row r="12" spans="1:51" hidden="1">
      <c r="A12" s="11">
        <f t="shared" si="1"/>
        <v>9</v>
      </c>
      <c r="B12" t="e">
        <f>'Calculations - Services'!#REF!</f>
        <v>#REF!</v>
      </c>
      <c r="C12" t="s">
        <v>128</v>
      </c>
    </row>
    <row r="13" spans="1:51" hidden="1">
      <c r="A13" s="11">
        <f t="shared" si="1"/>
        <v>10</v>
      </c>
      <c r="B13" t="e">
        <f>'Calculations - Services'!#REF!</f>
        <v>#REF!</v>
      </c>
      <c r="C13" t="s">
        <v>129</v>
      </c>
    </row>
    <row r="14" spans="1:51" hidden="1">
      <c r="A14" s="11">
        <f t="shared" si="1"/>
        <v>11</v>
      </c>
      <c r="B14" t="e">
        <f>'Calculations - Services'!#REF!</f>
        <v>#REF!</v>
      </c>
      <c r="C14" t="s">
        <v>130</v>
      </c>
    </row>
    <row r="15" spans="1:51" hidden="1">
      <c r="A15" s="11">
        <f t="shared" si="1"/>
        <v>12</v>
      </c>
      <c r="B15" t="e">
        <f>'Calculations - Services'!#REF!</f>
        <v>#REF!</v>
      </c>
      <c r="C15" t="s">
        <v>131</v>
      </c>
    </row>
    <row r="16" spans="1:51" hidden="1">
      <c r="A16" s="11">
        <f t="shared" si="1"/>
        <v>13</v>
      </c>
      <c r="B16" t="e">
        <f>'Calculations - Services'!#REF!</f>
        <v>#REF!</v>
      </c>
      <c r="C16" t="s">
        <v>132</v>
      </c>
    </row>
    <row r="17" spans="1:3" hidden="1">
      <c r="A17" s="11">
        <f t="shared" si="1"/>
        <v>14</v>
      </c>
      <c r="B17" t="e">
        <f>'Calculations - Services'!#REF!</f>
        <v>#REF!</v>
      </c>
      <c r="C17" t="s">
        <v>133</v>
      </c>
    </row>
    <row r="18" spans="1:3" hidden="1">
      <c r="A18" s="11">
        <f t="shared" si="1"/>
        <v>15</v>
      </c>
      <c r="B18" t="e">
        <f>'Calculations - Services'!#REF!</f>
        <v>#REF!</v>
      </c>
      <c r="C18" t="s">
        <v>134</v>
      </c>
    </row>
    <row r="19" spans="1:3" hidden="1">
      <c r="A19" s="11">
        <f t="shared" si="1"/>
        <v>16</v>
      </c>
      <c r="B19" t="e">
        <f>'Calculations - Services'!#REF!</f>
        <v>#REF!</v>
      </c>
      <c r="C19" t="s">
        <v>135</v>
      </c>
    </row>
    <row r="20" spans="1:3" hidden="1">
      <c r="A20" s="11">
        <f t="shared" si="1"/>
        <v>17</v>
      </c>
      <c r="B20" t="e">
        <f>'Calculations - Services'!#REF!</f>
        <v>#REF!</v>
      </c>
      <c r="C20" t="s">
        <v>136</v>
      </c>
    </row>
    <row r="21" spans="1:3" hidden="1">
      <c r="A21" s="11">
        <f t="shared" si="1"/>
        <v>18</v>
      </c>
      <c r="B21" t="e">
        <f>'Calculations - Services'!#REF!</f>
        <v>#REF!</v>
      </c>
      <c r="C21" t="s">
        <v>137</v>
      </c>
    </row>
    <row r="22" spans="1:3" hidden="1">
      <c r="A22" s="11">
        <f t="shared" si="1"/>
        <v>19</v>
      </c>
      <c r="B22" t="e">
        <f>'Calculations - Services'!#REF!</f>
        <v>#REF!</v>
      </c>
      <c r="C22" t="s">
        <v>138</v>
      </c>
    </row>
    <row r="23" spans="1:3" hidden="1">
      <c r="A23" s="11">
        <f t="shared" si="1"/>
        <v>20</v>
      </c>
      <c r="B23" t="e">
        <f>'Calculations - Services'!#REF!</f>
        <v>#REF!</v>
      </c>
      <c r="C23" t="s">
        <v>139</v>
      </c>
    </row>
    <row r="24" spans="1:3" hidden="1">
      <c r="A24" s="11">
        <f t="shared" si="1"/>
        <v>21</v>
      </c>
      <c r="B24" t="e">
        <f>'Calculations - Services'!#REF!</f>
        <v>#REF!</v>
      </c>
      <c r="C24" t="s">
        <v>140</v>
      </c>
    </row>
    <row r="25" spans="1:3" hidden="1">
      <c r="A25" s="11">
        <f t="shared" si="1"/>
        <v>22</v>
      </c>
      <c r="B25" t="e">
        <f>'Calculations - Services'!#REF!</f>
        <v>#REF!</v>
      </c>
      <c r="C25" t="s">
        <v>141</v>
      </c>
    </row>
    <row r="26" spans="1:3" hidden="1">
      <c r="A26" s="11">
        <f t="shared" si="1"/>
        <v>23</v>
      </c>
      <c r="B26" t="e">
        <f>'Calculations - Services'!#REF!</f>
        <v>#REF!</v>
      </c>
      <c r="C26" t="s">
        <v>142</v>
      </c>
    </row>
    <row r="27" spans="1:3" hidden="1">
      <c r="A27" s="11">
        <f t="shared" si="1"/>
        <v>24</v>
      </c>
      <c r="B27" t="e">
        <f>'Calculations - Services'!#REF!</f>
        <v>#REF!</v>
      </c>
      <c r="C27" t="s">
        <v>143</v>
      </c>
    </row>
    <row r="28" spans="1:3" hidden="1">
      <c r="A28" s="11">
        <f t="shared" si="1"/>
        <v>25</v>
      </c>
      <c r="B28" t="e">
        <f>'Calculations - Services'!#REF!</f>
        <v>#REF!</v>
      </c>
      <c r="C28" t="s">
        <v>144</v>
      </c>
    </row>
    <row r="29" spans="1:3" hidden="1">
      <c r="A29" s="11">
        <f t="shared" si="1"/>
        <v>26</v>
      </c>
      <c r="B29" t="e">
        <f>'Calculations - Services'!#REF!</f>
        <v>#REF!</v>
      </c>
      <c r="C29" t="s">
        <v>145</v>
      </c>
    </row>
    <row r="30" spans="1:3" hidden="1">
      <c r="A30" s="11">
        <f t="shared" si="1"/>
        <v>27</v>
      </c>
      <c r="B30" t="e">
        <f>'Calculations - Services'!#REF!</f>
        <v>#REF!</v>
      </c>
      <c r="C30" t="s">
        <v>146</v>
      </c>
    </row>
    <row r="31" spans="1:3" hidden="1">
      <c r="A31" s="11">
        <f t="shared" si="1"/>
        <v>28</v>
      </c>
      <c r="B31" t="e">
        <f>'Calculations - Services'!#REF!</f>
        <v>#REF!</v>
      </c>
      <c r="C31" t="s">
        <v>147</v>
      </c>
    </row>
    <row r="32" spans="1:3" hidden="1">
      <c r="A32" s="11">
        <f t="shared" si="1"/>
        <v>29</v>
      </c>
      <c r="B32" t="e">
        <f>'Calculations - Services'!#REF!</f>
        <v>#REF!</v>
      </c>
      <c r="C32" t="s">
        <v>148</v>
      </c>
    </row>
    <row r="33" spans="1:51">
      <c r="A33" s="11"/>
      <c r="C33" t="s">
        <v>219</v>
      </c>
      <c r="D33" s="46">
        <f>-'Calculations - Services'!B8</f>
        <v>0</v>
      </c>
      <c r="E33" s="46">
        <f>-'Calculations - Services'!C8</f>
        <v>0</v>
      </c>
      <c r="F33" s="46">
        <f>-'Calculations - Services'!D8</f>
        <v>0</v>
      </c>
      <c r="G33" s="46">
        <f>-'Calculations - Services'!E8</f>
        <v>0</v>
      </c>
      <c r="H33" s="46">
        <f>-'Calculations - Services'!F8</f>
        <v>0</v>
      </c>
      <c r="I33" s="46">
        <f>-'Calculations - Services'!G8</f>
        <v>0</v>
      </c>
      <c r="J33" s="46">
        <f>-'Calculations - Services'!H8</f>
        <v>0</v>
      </c>
      <c r="K33" s="46">
        <f>-'Calculations - Services'!I8</f>
        <v>0</v>
      </c>
      <c r="L33" s="46">
        <f>-'Calculations - Services'!J8</f>
        <v>0</v>
      </c>
      <c r="M33" s="46">
        <f>-'Calculations - Services'!K8</f>
        <v>0</v>
      </c>
      <c r="N33" s="46">
        <f>-'Calculations - Services'!L8</f>
        <v>0</v>
      </c>
      <c r="O33" s="46">
        <f>-'Calculations - Services'!M8</f>
        <v>0</v>
      </c>
      <c r="P33" s="46">
        <f>-'Calculations - Services'!N8</f>
        <v>0</v>
      </c>
      <c r="Q33" s="46">
        <f>-'Calculations - Services'!O8</f>
        <v>0</v>
      </c>
      <c r="R33" s="46">
        <f>-'Calculations - Services'!P8</f>
        <v>0</v>
      </c>
      <c r="S33" s="46">
        <f>-'Calculations - Services'!Q8</f>
        <v>0</v>
      </c>
      <c r="T33" s="46">
        <f>-'Calculations - Services'!R8</f>
        <v>0</v>
      </c>
      <c r="U33" s="46">
        <f>-'Calculations - Services'!S8</f>
        <v>0</v>
      </c>
      <c r="V33" s="46">
        <f>-'Calculations - Services'!T8</f>
        <v>0</v>
      </c>
      <c r="W33" s="46">
        <f>-'Calculations - Services'!U8</f>
        <v>0</v>
      </c>
      <c r="X33" s="46">
        <f>-'Calculations - Services'!V8</f>
        <v>0</v>
      </c>
      <c r="Y33" s="46">
        <f>-'Calculations - Services'!W8</f>
        <v>0</v>
      </c>
      <c r="Z33" s="46">
        <f>-'Calculations - Services'!X8</f>
        <v>0</v>
      </c>
      <c r="AA33" s="46">
        <f>-'Calculations - Services'!Y8</f>
        <v>0</v>
      </c>
      <c r="AB33" s="46">
        <f>-'Calculations - Services'!Z8</f>
        <v>0</v>
      </c>
      <c r="AC33" s="46">
        <f>-'Calculations - Services'!AA8</f>
        <v>0</v>
      </c>
      <c r="AD33" s="46">
        <f>-'Calculations - Services'!AB8</f>
        <v>0</v>
      </c>
      <c r="AE33" s="46">
        <f>-'Calculations - Services'!AC8</f>
        <v>0</v>
      </c>
      <c r="AF33" s="46">
        <f>-'Calculations - Services'!AD8</f>
        <v>0</v>
      </c>
      <c r="AG33" s="46">
        <f>-'Calculations - Services'!AE8</f>
        <v>0</v>
      </c>
      <c r="AH33" s="46">
        <f>-'Calculations - Services'!AF8</f>
        <v>0</v>
      </c>
      <c r="AI33" s="46">
        <f>-'Calculations - Services'!AG8</f>
        <v>0</v>
      </c>
      <c r="AJ33" s="46">
        <f>-'Calculations - Services'!AH8</f>
        <v>0</v>
      </c>
      <c r="AK33" s="46">
        <f>-'Calculations - Services'!AI8</f>
        <v>5314716</v>
      </c>
      <c r="AL33" s="46">
        <f>-'Calculations - Services'!AJ8</f>
        <v>0</v>
      </c>
      <c r="AM33" s="46">
        <f>-'Calculations - Services'!AK8</f>
        <v>0</v>
      </c>
      <c r="AN33" s="46">
        <f>-'Calculations - Services'!AL8</f>
        <v>0</v>
      </c>
      <c r="AO33" s="46">
        <f>-'Calculations - Services'!AM8</f>
        <v>0</v>
      </c>
      <c r="AP33" s="46">
        <f>-'Calculations - Services'!AN8</f>
        <v>0</v>
      </c>
      <c r="AQ33" s="46">
        <f>-'Calculations - Services'!AO8</f>
        <v>0</v>
      </c>
      <c r="AR33" s="46">
        <f>-'Calculations - Services'!AP8</f>
        <v>0</v>
      </c>
      <c r="AS33" s="46">
        <f>-'Calculations - Services'!AQ8</f>
        <v>0</v>
      </c>
      <c r="AT33" s="46">
        <f>-'Calculations - Services'!AR8</f>
        <v>0</v>
      </c>
      <c r="AU33" s="46">
        <f>-'Calculations - Services'!AS8</f>
        <v>0</v>
      </c>
      <c r="AV33" s="46">
        <f>-'Calculations - Services'!AT8</f>
        <v>0</v>
      </c>
      <c r="AW33" s="46">
        <f>-'Calculations - Services'!AU8</f>
        <v>0</v>
      </c>
      <c r="AX33" s="46">
        <f>-'Calculations - Services'!AV8</f>
        <v>0</v>
      </c>
      <c r="AY33" s="46">
        <f>-'Calculations - Services'!AW8</f>
        <v>0</v>
      </c>
    </row>
    <row r="34" spans="1:51">
      <c r="A34" s="11">
        <v>44</v>
      </c>
      <c r="B34" s="58" t="s">
        <v>168</v>
      </c>
      <c r="C34" t="s">
        <v>206</v>
      </c>
      <c r="D34" s="46">
        <f>-'Calculations - Services'!B9</f>
        <v>0</v>
      </c>
      <c r="E34" s="46">
        <f>-'Calculations - Services'!C9</f>
        <v>0</v>
      </c>
      <c r="F34" s="46">
        <f>-'Calculations - Services'!D9</f>
        <v>0</v>
      </c>
      <c r="G34" s="46">
        <f>-'Calculations - Services'!E9</f>
        <v>0</v>
      </c>
      <c r="H34" s="46">
        <f>-'Calculations - Services'!F9</f>
        <v>0</v>
      </c>
      <c r="I34" s="46">
        <f>-'Calculations - Services'!G9</f>
        <v>0</v>
      </c>
      <c r="J34" s="46">
        <f>-'Calculations - Services'!H9</f>
        <v>0</v>
      </c>
      <c r="K34" s="46">
        <f>-'Calculations - Services'!I9</f>
        <v>0</v>
      </c>
      <c r="L34" s="46">
        <f>-'Calculations - Services'!J9</f>
        <v>0</v>
      </c>
      <c r="M34" s="46">
        <f>-'Calculations - Services'!K9</f>
        <v>0</v>
      </c>
      <c r="N34" s="46">
        <f>-'Calculations - Services'!L9</f>
        <v>0</v>
      </c>
      <c r="O34" s="46">
        <f>-'Calculations - Services'!M9</f>
        <v>0</v>
      </c>
      <c r="P34" s="46">
        <f>-'Calculations - Services'!N9</f>
        <v>0</v>
      </c>
      <c r="Q34" s="46">
        <f>-'Calculations - Services'!O9</f>
        <v>0</v>
      </c>
      <c r="R34" s="46">
        <f>-'Calculations - Services'!P9</f>
        <v>0</v>
      </c>
      <c r="S34" s="46">
        <f>-'Calculations - Services'!Q9</f>
        <v>0</v>
      </c>
      <c r="T34" s="46">
        <f>-'Calculations - Services'!R9</f>
        <v>0</v>
      </c>
      <c r="U34" s="46">
        <f>-'Calculations - Services'!S9</f>
        <v>0</v>
      </c>
      <c r="V34" s="46">
        <f>-'Calculations - Services'!T9</f>
        <v>0</v>
      </c>
      <c r="W34" s="46">
        <f>-'Calculations - Services'!U9</f>
        <v>0</v>
      </c>
      <c r="X34" s="46">
        <f>-'Calculations - Services'!V9</f>
        <v>0</v>
      </c>
      <c r="Y34" s="46">
        <f>-'Calculations - Services'!W9</f>
        <v>0</v>
      </c>
      <c r="Z34" s="46">
        <f>-'Calculations - Services'!X9</f>
        <v>0</v>
      </c>
      <c r="AA34" s="46">
        <f>-'Calculations - Services'!Y9</f>
        <v>0</v>
      </c>
      <c r="AB34" s="46">
        <f>-'Calculations - Services'!Z9</f>
        <v>0</v>
      </c>
      <c r="AC34" s="46">
        <f>-'Calculations - Services'!AA9</f>
        <v>0</v>
      </c>
      <c r="AD34" s="46">
        <f>-'Calculations - Services'!AB9</f>
        <v>0</v>
      </c>
      <c r="AE34" s="46">
        <f>-'Calculations - Services'!AC9</f>
        <v>0</v>
      </c>
      <c r="AF34" s="46">
        <f>-'Calculations - Services'!AD9</f>
        <v>0</v>
      </c>
      <c r="AG34" s="46">
        <f>-'Calculations - Services'!AE9</f>
        <v>0</v>
      </c>
      <c r="AH34" s="46">
        <f>-'Calculations - Services'!AF9</f>
        <v>0</v>
      </c>
      <c r="AI34" s="46">
        <f>-'Calculations - Services'!AG9</f>
        <v>0</v>
      </c>
      <c r="AJ34" s="46">
        <f>-'Calculations - Services'!AH9</f>
        <v>0</v>
      </c>
      <c r="AK34" s="46">
        <f>-'Calculations - Services'!AI9</f>
        <v>4407012</v>
      </c>
      <c r="AL34" s="46">
        <f>-'Calculations - Services'!AJ9</f>
        <v>0</v>
      </c>
      <c r="AM34" s="46">
        <f>-'Calculations - Services'!AK9</f>
        <v>0</v>
      </c>
      <c r="AN34" s="46">
        <f>-'Calculations - Services'!AL9</f>
        <v>0</v>
      </c>
      <c r="AO34" s="46">
        <f>-'Calculations - Services'!AM9</f>
        <v>0</v>
      </c>
      <c r="AP34" s="46">
        <f>-'Calculations - Services'!AN9</f>
        <v>0</v>
      </c>
      <c r="AQ34" s="46">
        <f>-'Calculations - Services'!AO9</f>
        <v>0</v>
      </c>
      <c r="AR34" s="46">
        <f>-'Calculations - Services'!AP9</f>
        <v>0</v>
      </c>
      <c r="AS34" s="46">
        <f>-'Calculations - Services'!AQ9</f>
        <v>0</v>
      </c>
      <c r="AT34" s="46">
        <f>-'Calculations - Services'!AR9</f>
        <v>0</v>
      </c>
      <c r="AU34" s="46">
        <f>-'Calculations - Services'!AS9</f>
        <v>0</v>
      </c>
      <c r="AV34" s="46">
        <f>-'Calculations - Services'!AT9</f>
        <v>0</v>
      </c>
      <c r="AW34" s="46">
        <f>-'Calculations - Services'!AU9</f>
        <v>0</v>
      </c>
      <c r="AX34" s="46">
        <f>-'Calculations - Services'!AV9</f>
        <v>0</v>
      </c>
      <c r="AY34" s="46">
        <f>-'Calculations - Services'!AW9</f>
        <v>0</v>
      </c>
    </row>
    <row r="35" spans="1:51">
      <c r="A35" s="11">
        <v>50</v>
      </c>
      <c r="C35" s="45"/>
      <c r="K35" s="6"/>
      <c r="M35" s="6"/>
    </row>
    <row r="36" spans="1:51" hidden="1">
      <c r="A36" s="11">
        <f>A35+1</f>
        <v>51</v>
      </c>
      <c r="C36" s="45" t="s">
        <v>117</v>
      </c>
    </row>
    <row r="37" spans="1:51" hidden="1">
      <c r="A37" s="11">
        <f>A36+1</f>
        <v>52</v>
      </c>
      <c r="C37" s="45" t="s">
        <v>118</v>
      </c>
    </row>
    <row r="38" spans="1:51" ht="13.5" thickBot="1">
      <c r="A38" s="11">
        <v>51</v>
      </c>
      <c r="C38" s="2" t="s">
        <v>32</v>
      </c>
      <c r="D38" s="10">
        <f t="shared" ref="D38:AY38" si="2">SUM(D4:D37)</f>
        <v>0</v>
      </c>
      <c r="E38" s="10">
        <f t="shared" si="2"/>
        <v>0</v>
      </c>
      <c r="F38" s="10">
        <f t="shared" si="2"/>
        <v>0</v>
      </c>
      <c r="G38" s="10">
        <f t="shared" si="2"/>
        <v>0</v>
      </c>
      <c r="H38" s="10">
        <f t="shared" si="2"/>
        <v>0</v>
      </c>
      <c r="I38" s="10">
        <f t="shared" si="2"/>
        <v>0</v>
      </c>
      <c r="J38" s="10">
        <f t="shared" si="2"/>
        <v>0</v>
      </c>
      <c r="K38" s="10">
        <f t="shared" si="2"/>
        <v>0</v>
      </c>
      <c r="L38" s="10">
        <f t="shared" si="2"/>
        <v>0</v>
      </c>
      <c r="M38" s="10">
        <f t="shared" si="2"/>
        <v>0</v>
      </c>
      <c r="N38" s="10">
        <f t="shared" si="2"/>
        <v>0</v>
      </c>
      <c r="O38" s="10">
        <f t="shared" si="2"/>
        <v>0</v>
      </c>
      <c r="P38" s="10">
        <f t="shared" si="2"/>
        <v>0</v>
      </c>
      <c r="Q38" s="10">
        <f t="shared" si="2"/>
        <v>0</v>
      </c>
      <c r="R38" s="10">
        <f t="shared" si="2"/>
        <v>0</v>
      </c>
      <c r="S38" s="10">
        <f t="shared" si="2"/>
        <v>0</v>
      </c>
      <c r="T38" s="10">
        <f t="shared" si="2"/>
        <v>0</v>
      </c>
      <c r="U38" s="10">
        <f t="shared" si="2"/>
        <v>0</v>
      </c>
      <c r="V38" s="10">
        <f t="shared" si="2"/>
        <v>0</v>
      </c>
      <c r="W38" s="10">
        <f t="shared" si="2"/>
        <v>0</v>
      </c>
      <c r="X38" s="10">
        <f t="shared" si="2"/>
        <v>0</v>
      </c>
      <c r="Y38" s="10">
        <f t="shared" si="2"/>
        <v>0</v>
      </c>
      <c r="Z38" s="10">
        <f t="shared" si="2"/>
        <v>0</v>
      </c>
      <c r="AA38" s="10">
        <f t="shared" si="2"/>
        <v>0</v>
      </c>
      <c r="AB38" s="10">
        <f t="shared" si="2"/>
        <v>0</v>
      </c>
      <c r="AC38" s="10">
        <f t="shared" si="2"/>
        <v>0</v>
      </c>
      <c r="AD38" s="10">
        <f t="shared" si="2"/>
        <v>0</v>
      </c>
      <c r="AE38" s="10">
        <f t="shared" si="2"/>
        <v>0</v>
      </c>
      <c r="AF38" s="10">
        <f t="shared" si="2"/>
        <v>0</v>
      </c>
      <c r="AG38" s="10">
        <f t="shared" si="2"/>
        <v>0</v>
      </c>
      <c r="AH38" s="10">
        <f t="shared" si="2"/>
        <v>0</v>
      </c>
      <c r="AI38" s="10">
        <f t="shared" si="2"/>
        <v>0</v>
      </c>
      <c r="AJ38" s="10">
        <f t="shared" si="2"/>
        <v>0</v>
      </c>
      <c r="AK38" s="10">
        <f>SUM(AK4:AK37)</f>
        <v>9721728</v>
      </c>
      <c r="AL38" s="10">
        <f t="shared" si="2"/>
        <v>0</v>
      </c>
      <c r="AM38" s="10">
        <f t="shared" si="2"/>
        <v>0</v>
      </c>
      <c r="AN38" s="10">
        <f t="shared" si="2"/>
        <v>0</v>
      </c>
      <c r="AO38" s="10">
        <f t="shared" si="2"/>
        <v>0</v>
      </c>
      <c r="AP38" s="10">
        <f t="shared" si="2"/>
        <v>0</v>
      </c>
      <c r="AQ38" s="10">
        <f t="shared" si="2"/>
        <v>0</v>
      </c>
      <c r="AR38" s="10">
        <f t="shared" si="2"/>
        <v>0</v>
      </c>
      <c r="AS38" s="10">
        <f t="shared" si="2"/>
        <v>0</v>
      </c>
      <c r="AT38" s="10">
        <f t="shared" si="2"/>
        <v>0</v>
      </c>
      <c r="AU38" s="10">
        <f t="shared" si="2"/>
        <v>0</v>
      </c>
      <c r="AV38" s="10">
        <f t="shared" si="2"/>
        <v>0</v>
      </c>
      <c r="AW38" s="10">
        <f t="shared" si="2"/>
        <v>0</v>
      </c>
      <c r="AX38" s="10">
        <f t="shared" si="2"/>
        <v>0</v>
      </c>
      <c r="AY38" s="10">
        <f t="shared" si="2"/>
        <v>0</v>
      </c>
    </row>
    <row r="39" spans="1:51" s="5" customFormat="1" ht="13.5" thickTop="1">
      <c r="A39" s="11">
        <v>52</v>
      </c>
      <c r="C39" s="48" t="s">
        <v>113</v>
      </c>
      <c r="K39" s="6"/>
      <c r="M39" s="6"/>
      <c r="P39" s="6"/>
    </row>
    <row r="40" spans="1:51">
      <c r="A40" s="11"/>
      <c r="C40" s="1"/>
    </row>
    <row r="41" spans="1:51">
      <c r="A41" s="11">
        <v>53</v>
      </c>
      <c r="C41" t="s">
        <v>33</v>
      </c>
      <c r="D41" s="55">
        <v>0</v>
      </c>
      <c r="E41" s="55">
        <f t="shared" ref="E41:AY41" si="3">D41+E38</f>
        <v>0</v>
      </c>
      <c r="F41" s="55">
        <f t="shared" si="3"/>
        <v>0</v>
      </c>
      <c r="G41" s="55">
        <f t="shared" si="3"/>
        <v>0</v>
      </c>
      <c r="H41" s="55">
        <f t="shared" si="3"/>
        <v>0</v>
      </c>
      <c r="I41" s="55">
        <f t="shared" si="3"/>
        <v>0</v>
      </c>
      <c r="J41" s="55">
        <f t="shared" si="3"/>
        <v>0</v>
      </c>
      <c r="K41" s="55">
        <f t="shared" si="3"/>
        <v>0</v>
      </c>
      <c r="L41" s="55">
        <f t="shared" si="3"/>
        <v>0</v>
      </c>
      <c r="M41" s="55">
        <f t="shared" si="3"/>
        <v>0</v>
      </c>
      <c r="N41" s="55">
        <f t="shared" si="3"/>
        <v>0</v>
      </c>
      <c r="O41" s="55">
        <f t="shared" si="3"/>
        <v>0</v>
      </c>
      <c r="P41" s="55">
        <f t="shared" si="3"/>
        <v>0</v>
      </c>
      <c r="Q41" s="55">
        <f t="shared" si="3"/>
        <v>0</v>
      </c>
      <c r="R41" s="55">
        <f t="shared" si="3"/>
        <v>0</v>
      </c>
      <c r="S41" s="55">
        <f t="shared" si="3"/>
        <v>0</v>
      </c>
      <c r="T41" s="55">
        <f t="shared" si="3"/>
        <v>0</v>
      </c>
      <c r="U41" s="55">
        <f t="shared" si="3"/>
        <v>0</v>
      </c>
      <c r="V41" s="55">
        <f t="shared" si="3"/>
        <v>0</v>
      </c>
      <c r="W41" s="55">
        <f t="shared" si="3"/>
        <v>0</v>
      </c>
      <c r="X41" s="55">
        <f t="shared" si="3"/>
        <v>0</v>
      </c>
      <c r="Y41" s="55">
        <f t="shared" si="3"/>
        <v>0</v>
      </c>
      <c r="Z41" s="55">
        <f t="shared" si="3"/>
        <v>0</v>
      </c>
      <c r="AA41" s="55">
        <f t="shared" si="3"/>
        <v>0</v>
      </c>
      <c r="AB41" s="55">
        <f t="shared" si="3"/>
        <v>0</v>
      </c>
      <c r="AC41" s="55">
        <f t="shared" si="3"/>
        <v>0</v>
      </c>
      <c r="AD41" s="55">
        <f t="shared" si="3"/>
        <v>0</v>
      </c>
      <c r="AE41" s="55">
        <f t="shared" si="3"/>
        <v>0</v>
      </c>
      <c r="AF41" s="55">
        <f t="shared" si="3"/>
        <v>0</v>
      </c>
      <c r="AG41" s="55">
        <f t="shared" si="3"/>
        <v>0</v>
      </c>
      <c r="AH41" s="55">
        <f t="shared" si="3"/>
        <v>0</v>
      </c>
      <c r="AI41" s="55">
        <f t="shared" si="3"/>
        <v>0</v>
      </c>
      <c r="AJ41" s="55">
        <f t="shared" si="3"/>
        <v>0</v>
      </c>
      <c r="AK41" s="55">
        <f t="shared" si="3"/>
        <v>9721728</v>
      </c>
      <c r="AL41" s="55">
        <f t="shared" si="3"/>
        <v>9721728</v>
      </c>
      <c r="AM41" s="55">
        <f t="shared" si="3"/>
        <v>9721728</v>
      </c>
      <c r="AN41" s="55">
        <f t="shared" si="3"/>
        <v>9721728</v>
      </c>
      <c r="AO41" s="55">
        <f t="shared" si="3"/>
        <v>9721728</v>
      </c>
      <c r="AP41" s="55">
        <f t="shared" si="3"/>
        <v>9721728</v>
      </c>
      <c r="AQ41" s="55">
        <f t="shared" si="3"/>
        <v>9721728</v>
      </c>
      <c r="AR41" s="55">
        <f t="shared" si="3"/>
        <v>9721728</v>
      </c>
      <c r="AS41" s="55">
        <f t="shared" si="3"/>
        <v>9721728</v>
      </c>
      <c r="AT41" s="55">
        <f t="shared" si="3"/>
        <v>9721728</v>
      </c>
      <c r="AU41" s="55">
        <f t="shared" si="3"/>
        <v>9721728</v>
      </c>
      <c r="AV41" s="55">
        <f t="shared" si="3"/>
        <v>9721728</v>
      </c>
      <c r="AW41" s="55">
        <f t="shared" si="3"/>
        <v>9721728</v>
      </c>
      <c r="AX41" s="55">
        <f t="shared" si="3"/>
        <v>9721728</v>
      </c>
      <c r="AY41" s="55">
        <f t="shared" si="3"/>
        <v>9721728</v>
      </c>
    </row>
    <row r="42" spans="1:51">
      <c r="A42" s="11">
        <v>54</v>
      </c>
      <c r="C42" t="s">
        <v>114</v>
      </c>
      <c r="D42" s="55">
        <v>0</v>
      </c>
      <c r="E42" s="55">
        <f t="shared" ref="E42:AY42" si="4">D42+E38</f>
        <v>0</v>
      </c>
      <c r="F42" s="55">
        <f t="shared" si="4"/>
        <v>0</v>
      </c>
      <c r="G42" s="55">
        <f t="shared" si="4"/>
        <v>0</v>
      </c>
      <c r="H42" s="55">
        <f t="shared" si="4"/>
        <v>0</v>
      </c>
      <c r="I42" s="55">
        <f t="shared" si="4"/>
        <v>0</v>
      </c>
      <c r="J42" s="55">
        <f t="shared" si="4"/>
        <v>0</v>
      </c>
      <c r="K42" s="55">
        <f t="shared" si="4"/>
        <v>0</v>
      </c>
      <c r="L42" s="55">
        <f t="shared" si="4"/>
        <v>0</v>
      </c>
      <c r="M42" s="55">
        <f t="shared" si="4"/>
        <v>0</v>
      </c>
      <c r="N42" s="55">
        <f t="shared" si="4"/>
        <v>0</v>
      </c>
      <c r="O42" s="55">
        <f t="shared" si="4"/>
        <v>0</v>
      </c>
      <c r="P42" s="55">
        <f t="shared" si="4"/>
        <v>0</v>
      </c>
      <c r="Q42" s="55">
        <f t="shared" si="4"/>
        <v>0</v>
      </c>
      <c r="R42" s="55">
        <f t="shared" si="4"/>
        <v>0</v>
      </c>
      <c r="S42" s="55">
        <f t="shared" si="4"/>
        <v>0</v>
      </c>
      <c r="T42" s="55">
        <f t="shared" si="4"/>
        <v>0</v>
      </c>
      <c r="U42" s="55">
        <f t="shared" si="4"/>
        <v>0</v>
      </c>
      <c r="V42" s="55">
        <f t="shared" si="4"/>
        <v>0</v>
      </c>
      <c r="W42" s="55">
        <f t="shared" si="4"/>
        <v>0</v>
      </c>
      <c r="X42" s="55">
        <f t="shared" si="4"/>
        <v>0</v>
      </c>
      <c r="Y42" s="55">
        <f t="shared" si="4"/>
        <v>0</v>
      </c>
      <c r="Z42" s="55">
        <f t="shared" si="4"/>
        <v>0</v>
      </c>
      <c r="AA42" s="55">
        <f t="shared" si="4"/>
        <v>0</v>
      </c>
      <c r="AB42" s="55">
        <f t="shared" si="4"/>
        <v>0</v>
      </c>
      <c r="AC42" s="55">
        <f t="shared" si="4"/>
        <v>0</v>
      </c>
      <c r="AD42" s="55">
        <f t="shared" si="4"/>
        <v>0</v>
      </c>
      <c r="AE42" s="55">
        <f t="shared" si="4"/>
        <v>0</v>
      </c>
      <c r="AF42" s="55">
        <f t="shared" si="4"/>
        <v>0</v>
      </c>
      <c r="AG42" s="55">
        <f t="shared" si="4"/>
        <v>0</v>
      </c>
      <c r="AH42" s="55">
        <f t="shared" si="4"/>
        <v>0</v>
      </c>
      <c r="AI42" s="55">
        <f t="shared" si="4"/>
        <v>0</v>
      </c>
      <c r="AJ42" s="55">
        <f t="shared" si="4"/>
        <v>0</v>
      </c>
      <c r="AK42" s="55">
        <f t="shared" si="4"/>
        <v>9721728</v>
      </c>
      <c r="AL42" s="55">
        <f t="shared" si="4"/>
        <v>9721728</v>
      </c>
      <c r="AM42" s="55">
        <f t="shared" si="4"/>
        <v>9721728</v>
      </c>
      <c r="AN42" s="55">
        <f t="shared" si="4"/>
        <v>9721728</v>
      </c>
      <c r="AO42" s="55">
        <f t="shared" si="4"/>
        <v>9721728</v>
      </c>
      <c r="AP42" s="55">
        <f t="shared" si="4"/>
        <v>9721728</v>
      </c>
      <c r="AQ42" s="55">
        <f t="shared" si="4"/>
        <v>9721728</v>
      </c>
      <c r="AR42" s="55">
        <f t="shared" si="4"/>
        <v>9721728</v>
      </c>
      <c r="AS42" s="55">
        <f t="shared" si="4"/>
        <v>9721728</v>
      </c>
      <c r="AT42" s="55">
        <f t="shared" si="4"/>
        <v>9721728</v>
      </c>
      <c r="AU42" s="55">
        <f t="shared" si="4"/>
        <v>9721728</v>
      </c>
      <c r="AV42" s="55">
        <f t="shared" si="4"/>
        <v>9721728</v>
      </c>
      <c r="AW42" s="55">
        <f t="shared" si="4"/>
        <v>9721728</v>
      </c>
      <c r="AX42" s="55">
        <f t="shared" si="4"/>
        <v>9721728</v>
      </c>
      <c r="AY42" s="55">
        <f t="shared" si="4"/>
        <v>9721728</v>
      </c>
    </row>
    <row r="43" spans="1:51">
      <c r="A43" s="11">
        <v>55</v>
      </c>
      <c r="C43" t="s">
        <v>34</v>
      </c>
      <c r="D43" s="57">
        <f t="shared" ref="D43:Z43" si="5">0.0305/12</f>
        <v>2.5416666666666665E-3</v>
      </c>
      <c r="E43" s="57">
        <f t="shared" si="5"/>
        <v>2.5416666666666665E-3</v>
      </c>
      <c r="F43" s="57">
        <f t="shared" si="5"/>
        <v>2.5416666666666665E-3</v>
      </c>
      <c r="G43" s="57">
        <f t="shared" si="5"/>
        <v>2.5416666666666665E-3</v>
      </c>
      <c r="H43" s="57">
        <f t="shared" si="5"/>
        <v>2.5416666666666665E-3</v>
      </c>
      <c r="I43" s="57">
        <f t="shared" si="5"/>
        <v>2.5416666666666665E-3</v>
      </c>
      <c r="J43" s="57">
        <f t="shared" si="5"/>
        <v>2.5416666666666665E-3</v>
      </c>
      <c r="K43" s="57">
        <f t="shared" si="5"/>
        <v>2.5416666666666665E-3</v>
      </c>
      <c r="L43" s="57">
        <f t="shared" si="5"/>
        <v>2.5416666666666665E-3</v>
      </c>
      <c r="M43" s="57">
        <f t="shared" si="5"/>
        <v>2.5416666666666665E-3</v>
      </c>
      <c r="N43" s="57">
        <f t="shared" si="5"/>
        <v>2.5416666666666665E-3</v>
      </c>
      <c r="O43" s="57">
        <f t="shared" si="5"/>
        <v>2.5416666666666665E-3</v>
      </c>
      <c r="P43" s="57">
        <f t="shared" si="5"/>
        <v>2.5416666666666665E-3</v>
      </c>
      <c r="Q43" s="57">
        <f t="shared" si="5"/>
        <v>2.5416666666666665E-3</v>
      </c>
      <c r="R43" s="57">
        <f t="shared" si="5"/>
        <v>2.5416666666666665E-3</v>
      </c>
      <c r="S43" s="57">
        <f t="shared" si="5"/>
        <v>2.5416666666666665E-3</v>
      </c>
      <c r="T43" s="57">
        <f t="shared" si="5"/>
        <v>2.5416666666666665E-3</v>
      </c>
      <c r="U43" s="57">
        <f t="shared" si="5"/>
        <v>2.5416666666666665E-3</v>
      </c>
      <c r="V43" s="57">
        <f t="shared" si="5"/>
        <v>2.5416666666666665E-3</v>
      </c>
      <c r="W43" s="57">
        <f t="shared" si="5"/>
        <v>2.5416666666666665E-3</v>
      </c>
      <c r="X43" s="57">
        <f t="shared" si="5"/>
        <v>2.5416666666666665E-3</v>
      </c>
      <c r="Y43" s="57">
        <f t="shared" si="5"/>
        <v>2.5416666666666665E-3</v>
      </c>
      <c r="Z43" s="57">
        <f t="shared" si="5"/>
        <v>2.5416666666666665E-3</v>
      </c>
      <c r="AA43" s="57">
        <f>0.0305/12</f>
        <v>2.5416666666666665E-3</v>
      </c>
      <c r="AB43" s="57">
        <f t="shared" ref="AB43:AY43" si="6">0.0305/12</f>
        <v>2.5416666666666665E-3</v>
      </c>
      <c r="AC43" s="57">
        <f t="shared" si="6"/>
        <v>2.5416666666666665E-3</v>
      </c>
      <c r="AD43" s="57">
        <f t="shared" si="6"/>
        <v>2.5416666666666665E-3</v>
      </c>
      <c r="AE43" s="57">
        <f t="shared" si="6"/>
        <v>2.5416666666666665E-3</v>
      </c>
      <c r="AF43" s="57">
        <f t="shared" si="6"/>
        <v>2.5416666666666665E-3</v>
      </c>
      <c r="AG43" s="57">
        <f t="shared" si="6"/>
        <v>2.5416666666666665E-3</v>
      </c>
      <c r="AH43" s="57">
        <f t="shared" si="6"/>
        <v>2.5416666666666665E-3</v>
      </c>
      <c r="AI43" s="57">
        <f t="shared" si="6"/>
        <v>2.5416666666666665E-3</v>
      </c>
      <c r="AJ43" s="57">
        <f t="shared" si="6"/>
        <v>2.5416666666666665E-3</v>
      </c>
      <c r="AK43" s="57">
        <f t="shared" si="6"/>
        <v>2.5416666666666665E-3</v>
      </c>
      <c r="AL43" s="57">
        <f t="shared" si="6"/>
        <v>2.5416666666666665E-3</v>
      </c>
      <c r="AM43" s="57">
        <f t="shared" si="6"/>
        <v>2.5416666666666665E-3</v>
      </c>
      <c r="AN43" s="57">
        <f t="shared" si="6"/>
        <v>2.5416666666666665E-3</v>
      </c>
      <c r="AO43" s="57">
        <f t="shared" si="6"/>
        <v>2.5416666666666665E-3</v>
      </c>
      <c r="AP43" s="57">
        <f t="shared" si="6"/>
        <v>2.5416666666666665E-3</v>
      </c>
      <c r="AQ43" s="57">
        <f t="shared" si="6"/>
        <v>2.5416666666666665E-3</v>
      </c>
      <c r="AR43" s="57">
        <f t="shared" si="6"/>
        <v>2.5416666666666665E-3</v>
      </c>
      <c r="AS43" s="57">
        <f t="shared" si="6"/>
        <v>2.5416666666666665E-3</v>
      </c>
      <c r="AT43" s="57">
        <f t="shared" si="6"/>
        <v>2.5416666666666665E-3</v>
      </c>
      <c r="AU43" s="57">
        <f t="shared" si="6"/>
        <v>2.5416666666666665E-3</v>
      </c>
      <c r="AV43" s="57">
        <f t="shared" si="6"/>
        <v>2.5416666666666665E-3</v>
      </c>
      <c r="AW43" s="57">
        <f t="shared" si="6"/>
        <v>2.5416666666666665E-3</v>
      </c>
      <c r="AX43" s="57">
        <f t="shared" si="6"/>
        <v>2.5416666666666665E-3</v>
      </c>
      <c r="AY43" s="57">
        <f t="shared" si="6"/>
        <v>2.5416666666666665E-3</v>
      </c>
    </row>
    <row r="44" spans="1:51">
      <c r="A44" s="11">
        <v>56</v>
      </c>
      <c r="C44" t="s">
        <v>35</v>
      </c>
      <c r="D44" s="56">
        <f t="shared" ref="D44:AY44" si="7">D42*D43</f>
        <v>0</v>
      </c>
      <c r="E44" s="56">
        <f t="shared" si="7"/>
        <v>0</v>
      </c>
      <c r="F44" s="56">
        <f t="shared" si="7"/>
        <v>0</v>
      </c>
      <c r="G44" s="56">
        <f t="shared" si="7"/>
        <v>0</v>
      </c>
      <c r="H44" s="56">
        <f t="shared" si="7"/>
        <v>0</v>
      </c>
      <c r="I44" s="56">
        <f t="shared" si="7"/>
        <v>0</v>
      </c>
      <c r="J44" s="56">
        <f t="shared" si="7"/>
        <v>0</v>
      </c>
      <c r="K44" s="56">
        <f t="shared" si="7"/>
        <v>0</v>
      </c>
      <c r="L44" s="56">
        <f t="shared" si="7"/>
        <v>0</v>
      </c>
      <c r="M44" s="56">
        <f t="shared" si="7"/>
        <v>0</v>
      </c>
      <c r="N44" s="56">
        <f t="shared" si="7"/>
        <v>0</v>
      </c>
      <c r="O44" s="56">
        <f t="shared" si="7"/>
        <v>0</v>
      </c>
      <c r="P44" s="56">
        <f t="shared" si="7"/>
        <v>0</v>
      </c>
      <c r="Q44" s="56">
        <f t="shared" si="7"/>
        <v>0</v>
      </c>
      <c r="R44" s="56">
        <f t="shared" si="7"/>
        <v>0</v>
      </c>
      <c r="S44" s="56">
        <f t="shared" si="7"/>
        <v>0</v>
      </c>
      <c r="T44" s="56">
        <f t="shared" si="7"/>
        <v>0</v>
      </c>
      <c r="U44" s="56">
        <f t="shared" si="7"/>
        <v>0</v>
      </c>
      <c r="V44" s="56">
        <f t="shared" si="7"/>
        <v>0</v>
      </c>
      <c r="W44" s="56">
        <f t="shared" si="7"/>
        <v>0</v>
      </c>
      <c r="X44" s="56">
        <f t="shared" si="7"/>
        <v>0</v>
      </c>
      <c r="Y44" s="56">
        <f t="shared" si="7"/>
        <v>0</v>
      </c>
      <c r="Z44" s="56">
        <f t="shared" si="7"/>
        <v>0</v>
      </c>
      <c r="AA44" s="56">
        <f t="shared" si="7"/>
        <v>0</v>
      </c>
      <c r="AB44" s="56">
        <f t="shared" si="7"/>
        <v>0</v>
      </c>
      <c r="AC44" s="56">
        <f t="shared" si="7"/>
        <v>0</v>
      </c>
      <c r="AD44" s="56">
        <f t="shared" si="7"/>
        <v>0</v>
      </c>
      <c r="AE44" s="56">
        <f t="shared" si="7"/>
        <v>0</v>
      </c>
      <c r="AF44" s="56">
        <f t="shared" si="7"/>
        <v>0</v>
      </c>
      <c r="AG44" s="56">
        <f t="shared" si="7"/>
        <v>0</v>
      </c>
      <c r="AH44" s="56">
        <f t="shared" si="7"/>
        <v>0</v>
      </c>
      <c r="AI44" s="56">
        <f t="shared" si="7"/>
        <v>0</v>
      </c>
      <c r="AJ44" s="56">
        <f t="shared" si="7"/>
        <v>0</v>
      </c>
      <c r="AK44" s="56">
        <f t="shared" si="7"/>
        <v>24709.392</v>
      </c>
      <c r="AL44" s="56">
        <f t="shared" si="7"/>
        <v>24709.392</v>
      </c>
      <c r="AM44" s="56">
        <f t="shared" si="7"/>
        <v>24709.392</v>
      </c>
      <c r="AN44" s="56">
        <f t="shared" si="7"/>
        <v>24709.392</v>
      </c>
      <c r="AO44" s="56">
        <f t="shared" si="7"/>
        <v>24709.392</v>
      </c>
      <c r="AP44" s="56">
        <f t="shared" si="7"/>
        <v>24709.392</v>
      </c>
      <c r="AQ44" s="56">
        <f t="shared" si="7"/>
        <v>24709.392</v>
      </c>
      <c r="AR44" s="56">
        <f t="shared" si="7"/>
        <v>24709.392</v>
      </c>
      <c r="AS44" s="56">
        <f t="shared" si="7"/>
        <v>24709.392</v>
      </c>
      <c r="AT44" s="56">
        <f t="shared" si="7"/>
        <v>24709.392</v>
      </c>
      <c r="AU44" s="56">
        <f t="shared" si="7"/>
        <v>24709.392</v>
      </c>
      <c r="AV44" s="56">
        <f t="shared" si="7"/>
        <v>24709.392</v>
      </c>
      <c r="AW44" s="56">
        <f t="shared" si="7"/>
        <v>24709.392</v>
      </c>
      <c r="AX44" s="56">
        <f t="shared" si="7"/>
        <v>24709.392</v>
      </c>
      <c r="AY44" s="56">
        <f t="shared" si="7"/>
        <v>24709.392</v>
      </c>
    </row>
    <row r="45" spans="1:51">
      <c r="A45" s="11">
        <v>57</v>
      </c>
      <c r="C45" t="s">
        <v>96</v>
      </c>
      <c r="D45" s="55">
        <f>'Calculations - Services'!B28</f>
        <v>0</v>
      </c>
      <c r="E45" s="55">
        <f>'Calculations - Services'!C28</f>
        <v>0</v>
      </c>
      <c r="F45" s="55">
        <f>'Calculations - Services'!D28</f>
        <v>0</v>
      </c>
      <c r="G45" s="55">
        <f>'Calculations - Services'!E28</f>
        <v>0</v>
      </c>
      <c r="H45" s="55">
        <f>'Calculations - Services'!F28</f>
        <v>0</v>
      </c>
      <c r="I45" s="55">
        <f>'Calculations - Services'!G28</f>
        <v>0</v>
      </c>
      <c r="J45" s="55">
        <f>'Calculations - Services'!H28</f>
        <v>0</v>
      </c>
      <c r="K45" s="55">
        <f>'Calculations - Services'!I28</f>
        <v>0</v>
      </c>
      <c r="L45" s="55">
        <f>'Calculations - Services'!J28</f>
        <v>0</v>
      </c>
      <c r="M45" s="55">
        <f>'Calculations - Services'!K28</f>
        <v>0</v>
      </c>
      <c r="N45" s="55">
        <f>'Calculations - Services'!L28</f>
        <v>0</v>
      </c>
      <c r="O45" s="55">
        <f>'Calculations - Services'!M28</f>
        <v>0</v>
      </c>
      <c r="P45" s="55">
        <f>'Calculations - Services'!N28</f>
        <v>0</v>
      </c>
      <c r="Q45" s="55">
        <f>'Calculations - Services'!O28</f>
        <v>0</v>
      </c>
      <c r="R45" s="55">
        <f>'Calculations - Services'!P28</f>
        <v>0</v>
      </c>
      <c r="S45" s="55">
        <f>'Calculations - Services'!Q28</f>
        <v>0</v>
      </c>
      <c r="T45" s="55">
        <f>'Calculations - Services'!R28</f>
        <v>0</v>
      </c>
      <c r="U45" s="55">
        <f>'Calculations - Services'!S28</f>
        <v>0</v>
      </c>
      <c r="V45" s="55">
        <f>'Calculations - Services'!T28</f>
        <v>0</v>
      </c>
      <c r="W45" s="55">
        <f>'Calculations - Services'!U28</f>
        <v>0</v>
      </c>
      <c r="X45" s="55">
        <f>'Calculations - Services'!V28</f>
        <v>0</v>
      </c>
      <c r="Y45" s="55">
        <f>'Calculations - Services'!W28</f>
        <v>0</v>
      </c>
      <c r="Z45" s="55">
        <f>'Calculations - Services'!X28</f>
        <v>0</v>
      </c>
      <c r="AA45" s="55">
        <f>'Calculations - Services'!Y28</f>
        <v>0</v>
      </c>
      <c r="AB45" s="55">
        <f>'Calculations - Services'!Z28</f>
        <v>30461.414399999998</v>
      </c>
      <c r="AC45" s="55">
        <f>'Calculations - Services'!AA28</f>
        <v>30461.414399999998</v>
      </c>
      <c r="AD45" s="55">
        <f>'Calculations - Services'!AB28</f>
        <v>30461.414399999998</v>
      </c>
      <c r="AE45" s="55">
        <f>'Calculations - Services'!AC28</f>
        <v>30461.414399999998</v>
      </c>
      <c r="AF45" s="55">
        <f>'Calculations - Services'!AD28</f>
        <v>30461.414399999998</v>
      </c>
      <c r="AG45" s="55">
        <f>'Calculations - Services'!AE28</f>
        <v>30461.414399999998</v>
      </c>
      <c r="AH45" s="55">
        <f>'Calculations - Services'!AF28</f>
        <v>30461.414399999998</v>
      </c>
      <c r="AI45" s="55">
        <f>'Calculations - Services'!AG28</f>
        <v>30461.414399999998</v>
      </c>
      <c r="AJ45" s="55">
        <f>'Calculations - Services'!AH28</f>
        <v>30461.414399999998</v>
      </c>
      <c r="AK45" s="55">
        <f>'Calculations - Services'!AI28</f>
        <v>30461.414399999998</v>
      </c>
      <c r="AL45" s="55">
        <f>'Calculations - Services'!AJ28</f>
        <v>30461.414399999998</v>
      </c>
      <c r="AM45" s="55">
        <f>'Calculations - Services'!AK28</f>
        <v>30461.414399999998</v>
      </c>
      <c r="AN45" s="55">
        <f>'Calculations - Services'!AL28</f>
        <v>58492.396799999995</v>
      </c>
      <c r="AO45" s="55">
        <f>'Calculations - Services'!AM28</f>
        <v>58492.396799999995</v>
      </c>
      <c r="AP45" s="55">
        <f>'Calculations - Services'!AN28</f>
        <v>58492.396799999995</v>
      </c>
      <c r="AQ45" s="55">
        <f>'Calculations - Services'!AO28</f>
        <v>58492.396799999995</v>
      </c>
      <c r="AR45" s="55">
        <f>'Calculations - Services'!AP28</f>
        <v>58492.396799999995</v>
      </c>
      <c r="AS45" s="55">
        <f>'Calculations - Services'!AQ28</f>
        <v>58492.396799999995</v>
      </c>
      <c r="AT45" s="55">
        <f>'Calculations - Services'!AR28</f>
        <v>58492.396799999995</v>
      </c>
      <c r="AU45" s="55">
        <f>'Calculations - Services'!AS28</f>
        <v>58492.396799999995</v>
      </c>
      <c r="AV45" s="55">
        <f>'Calculations - Services'!AT28</f>
        <v>58492.396799999995</v>
      </c>
      <c r="AW45" s="55">
        <f>'Calculations - Services'!AU28</f>
        <v>58492.396799999995</v>
      </c>
      <c r="AX45" s="55">
        <f>'Calculations - Services'!AV28</f>
        <v>58492.396799999995</v>
      </c>
      <c r="AY45" s="55">
        <f>'Calculations - Services'!AW28</f>
        <v>58492.396799999995</v>
      </c>
    </row>
    <row r="46" spans="1:51">
      <c r="A46" s="11">
        <v>58</v>
      </c>
      <c r="C46" t="s">
        <v>37</v>
      </c>
      <c r="D46" s="55">
        <f t="shared" ref="D46:AY46" si="8">D44-D45</f>
        <v>0</v>
      </c>
      <c r="E46" s="55">
        <f t="shared" si="8"/>
        <v>0</v>
      </c>
      <c r="F46" s="55">
        <f t="shared" si="8"/>
        <v>0</v>
      </c>
      <c r="G46" s="55">
        <f t="shared" si="8"/>
        <v>0</v>
      </c>
      <c r="H46" s="55">
        <f t="shared" si="8"/>
        <v>0</v>
      </c>
      <c r="I46" s="55">
        <f t="shared" si="8"/>
        <v>0</v>
      </c>
      <c r="J46" s="55">
        <f t="shared" si="8"/>
        <v>0</v>
      </c>
      <c r="K46" s="55">
        <f t="shared" si="8"/>
        <v>0</v>
      </c>
      <c r="L46" s="55">
        <f t="shared" si="8"/>
        <v>0</v>
      </c>
      <c r="M46" s="55">
        <f t="shared" si="8"/>
        <v>0</v>
      </c>
      <c r="N46" s="55">
        <f t="shared" si="8"/>
        <v>0</v>
      </c>
      <c r="O46" s="55">
        <f t="shared" si="8"/>
        <v>0</v>
      </c>
      <c r="P46" s="55">
        <f t="shared" si="8"/>
        <v>0</v>
      </c>
      <c r="Q46" s="55">
        <f t="shared" si="8"/>
        <v>0</v>
      </c>
      <c r="R46" s="55">
        <f t="shared" si="8"/>
        <v>0</v>
      </c>
      <c r="S46" s="55">
        <f t="shared" si="8"/>
        <v>0</v>
      </c>
      <c r="T46" s="55">
        <f t="shared" si="8"/>
        <v>0</v>
      </c>
      <c r="U46" s="55">
        <f t="shared" si="8"/>
        <v>0</v>
      </c>
      <c r="V46" s="55">
        <f t="shared" si="8"/>
        <v>0</v>
      </c>
      <c r="W46" s="55">
        <f t="shared" si="8"/>
        <v>0</v>
      </c>
      <c r="X46" s="55">
        <f t="shared" si="8"/>
        <v>0</v>
      </c>
      <c r="Y46" s="55">
        <f t="shared" si="8"/>
        <v>0</v>
      </c>
      <c r="Z46" s="55">
        <f t="shared" si="8"/>
        <v>0</v>
      </c>
      <c r="AA46" s="55">
        <f t="shared" si="8"/>
        <v>0</v>
      </c>
      <c r="AB46" s="55">
        <f t="shared" si="8"/>
        <v>-30461.414399999998</v>
      </c>
      <c r="AC46" s="55">
        <f t="shared" si="8"/>
        <v>-30461.414399999998</v>
      </c>
      <c r="AD46" s="55">
        <f t="shared" si="8"/>
        <v>-30461.414399999998</v>
      </c>
      <c r="AE46" s="55">
        <f t="shared" si="8"/>
        <v>-30461.414399999998</v>
      </c>
      <c r="AF46" s="55">
        <f t="shared" si="8"/>
        <v>-30461.414399999998</v>
      </c>
      <c r="AG46" s="55">
        <f t="shared" si="8"/>
        <v>-30461.414399999998</v>
      </c>
      <c r="AH46" s="55">
        <f t="shared" si="8"/>
        <v>-30461.414399999998</v>
      </c>
      <c r="AI46" s="55">
        <f t="shared" si="8"/>
        <v>-30461.414399999998</v>
      </c>
      <c r="AJ46" s="55">
        <f t="shared" si="8"/>
        <v>-30461.414399999998</v>
      </c>
      <c r="AK46" s="55">
        <f t="shared" si="8"/>
        <v>-5752.022399999998</v>
      </c>
      <c r="AL46" s="55">
        <f t="shared" si="8"/>
        <v>-5752.022399999998</v>
      </c>
      <c r="AM46" s="55">
        <f t="shared" si="8"/>
        <v>-5752.022399999998</v>
      </c>
      <c r="AN46" s="55">
        <f t="shared" si="8"/>
        <v>-33783.004799999995</v>
      </c>
      <c r="AO46" s="55">
        <f t="shared" si="8"/>
        <v>-33783.004799999995</v>
      </c>
      <c r="AP46" s="55">
        <f t="shared" si="8"/>
        <v>-33783.004799999995</v>
      </c>
      <c r="AQ46" s="55">
        <f t="shared" si="8"/>
        <v>-33783.004799999995</v>
      </c>
      <c r="AR46" s="55">
        <f t="shared" si="8"/>
        <v>-33783.004799999995</v>
      </c>
      <c r="AS46" s="55">
        <f t="shared" si="8"/>
        <v>-33783.004799999995</v>
      </c>
      <c r="AT46" s="55">
        <f t="shared" si="8"/>
        <v>-33783.004799999995</v>
      </c>
      <c r="AU46" s="55">
        <f t="shared" si="8"/>
        <v>-33783.004799999995</v>
      </c>
      <c r="AV46" s="55">
        <f t="shared" si="8"/>
        <v>-33783.004799999995</v>
      </c>
      <c r="AW46" s="55">
        <f t="shared" si="8"/>
        <v>-33783.004799999995</v>
      </c>
      <c r="AX46" s="55">
        <f t="shared" si="8"/>
        <v>-33783.004799999995</v>
      </c>
      <c r="AY46" s="55">
        <f t="shared" si="8"/>
        <v>-33783.004799999995</v>
      </c>
    </row>
    <row r="47" spans="1:51">
      <c r="A47" s="11">
        <v>59</v>
      </c>
      <c r="C47" t="s">
        <v>97</v>
      </c>
      <c r="D47" s="55">
        <f t="shared" ref="D47:O47" si="9">D46*0.2472</f>
        <v>0</v>
      </c>
      <c r="E47" s="55">
        <f t="shared" si="9"/>
        <v>0</v>
      </c>
      <c r="F47" s="55">
        <f t="shared" si="9"/>
        <v>0</v>
      </c>
      <c r="G47" s="55">
        <f t="shared" si="9"/>
        <v>0</v>
      </c>
      <c r="H47" s="55">
        <f t="shared" si="9"/>
        <v>0</v>
      </c>
      <c r="I47" s="55">
        <f t="shared" si="9"/>
        <v>0</v>
      </c>
      <c r="J47" s="55">
        <f t="shared" si="9"/>
        <v>0</v>
      </c>
      <c r="K47" s="55">
        <f t="shared" si="9"/>
        <v>0</v>
      </c>
      <c r="L47" s="55">
        <f t="shared" si="9"/>
        <v>0</v>
      </c>
      <c r="M47" s="55">
        <f t="shared" si="9"/>
        <v>0</v>
      </c>
      <c r="N47" s="55">
        <f t="shared" si="9"/>
        <v>0</v>
      </c>
      <c r="O47" s="55">
        <f t="shared" si="9"/>
        <v>0</v>
      </c>
      <c r="P47" s="55">
        <f>-'Calculations - Services'!N35</f>
        <v>0</v>
      </c>
      <c r="Q47" s="55">
        <f>-'Calculations - Services'!O35</f>
        <v>0</v>
      </c>
      <c r="R47" s="55">
        <f>-'Calculations - Services'!P35</f>
        <v>0</v>
      </c>
      <c r="S47" s="55">
        <f>-'Calculations - Services'!Q35</f>
        <v>0</v>
      </c>
      <c r="T47" s="55">
        <f>-'Calculations - Services'!R35</f>
        <v>0</v>
      </c>
      <c r="U47" s="55">
        <f>-'Calculations - Services'!S35</f>
        <v>0</v>
      </c>
      <c r="V47" s="55">
        <f>-'Calculations - Services'!T35</f>
        <v>0</v>
      </c>
      <c r="W47" s="55">
        <f>-'Calculations - Services'!U35</f>
        <v>0</v>
      </c>
      <c r="X47" s="55">
        <f>-'Calculations - Services'!V35</f>
        <v>0</v>
      </c>
      <c r="Y47" s="55">
        <f>-'Calculations - Services'!W35</f>
        <v>0</v>
      </c>
      <c r="Z47" s="55">
        <f>-'Calculations - Services'!X35</f>
        <v>0</v>
      </c>
      <c r="AA47" s="55">
        <f>-'Calculations - Services'!Y35</f>
        <v>0</v>
      </c>
      <c r="AB47" s="55">
        <f>-'Calculations - Services'!Z36</f>
        <v>-7530.0616396799996</v>
      </c>
      <c r="AC47" s="55">
        <f>-'Calculations - Services'!AA36</f>
        <v>-15060.123279359999</v>
      </c>
      <c r="AD47" s="55">
        <f>-'Calculations - Services'!AB36</f>
        <v>-22590.184919039999</v>
      </c>
      <c r="AE47" s="55">
        <f>-'Calculations - Services'!AC36</f>
        <v>-30120.246558719999</v>
      </c>
      <c r="AF47" s="55">
        <f>-'Calculations - Services'!AD36</f>
        <v>-37650.308198400002</v>
      </c>
      <c r="AG47" s="55">
        <f>-'Calculations - Services'!AE36</f>
        <v>-45180.369838080005</v>
      </c>
      <c r="AH47" s="55">
        <f>-'Calculations - Services'!AF36</f>
        <v>-52710.431477760008</v>
      </c>
      <c r="AI47" s="55">
        <f>-'Calculations - Services'!AG36</f>
        <v>-60240.493117440012</v>
      </c>
      <c r="AJ47" s="55">
        <f>-'Calculations - Services'!AH36</f>
        <v>-67770.554757120015</v>
      </c>
      <c r="AK47" s="55">
        <f>-'Calculations - Services'!AI36</f>
        <v>-69192.454694400018</v>
      </c>
      <c r="AL47" s="55">
        <f>-'Calculations - Services'!AJ36</f>
        <v>-70614.35463168002</v>
      </c>
      <c r="AM47" s="55">
        <f>-'Calculations - Services'!AK36</f>
        <v>-72036.254568960023</v>
      </c>
      <c r="AN47" s="55">
        <f>-'Calculations - Services'!AL35</f>
        <v>-7641.8822868795614</v>
      </c>
      <c r="AO47" s="55">
        <f>-'Calculations - Services'!AM35</f>
        <v>-7001.2454484585205</v>
      </c>
      <c r="AP47" s="55">
        <f>-'Calculations - Services'!AN35</f>
        <v>-6291.9689487780815</v>
      </c>
      <c r="AQ47" s="55">
        <f>-'Calculations - Services'!AO35</f>
        <v>-5605.5723361841092</v>
      </c>
      <c r="AR47" s="55">
        <f>-'Calculations - Services'!AP35</f>
        <v>-4896.2958365036711</v>
      </c>
      <c r="AS47" s="55">
        <f>-'Calculations - Services'!AQ35</f>
        <v>-4209.8992239096988</v>
      </c>
      <c r="AT47" s="55">
        <f>-'Calculations - Services'!AR35</f>
        <v>-3500.6227242292603</v>
      </c>
      <c r="AU47" s="55">
        <f>-'Calculations - Services'!AS35</f>
        <v>-2791.3462245488217</v>
      </c>
      <c r="AV47" s="55">
        <f>-'Calculations - Services'!AT35</f>
        <v>-2104.9496119548494</v>
      </c>
      <c r="AW47" s="55">
        <f>-'Calculations - Services'!AU35</f>
        <v>-1395.6731122744109</v>
      </c>
      <c r="AX47" s="55">
        <f>-'Calculations - Services'!AV35</f>
        <v>-709.27649968043829</v>
      </c>
      <c r="AY47" s="55">
        <f>-'Calculations - Services'!AW35</f>
        <v>0</v>
      </c>
    </row>
    <row r="48" spans="1:51">
      <c r="A48" s="11">
        <v>60</v>
      </c>
      <c r="C48" t="s">
        <v>38</v>
      </c>
      <c r="D48" s="55">
        <f>D47</f>
        <v>0</v>
      </c>
      <c r="E48" s="55">
        <f t="shared" ref="E48:AY48" si="10">D48+E47</f>
        <v>0</v>
      </c>
      <c r="F48" s="55">
        <f t="shared" si="10"/>
        <v>0</v>
      </c>
      <c r="G48" s="55">
        <f t="shared" si="10"/>
        <v>0</v>
      </c>
      <c r="H48" s="55">
        <f t="shared" si="10"/>
        <v>0</v>
      </c>
      <c r="I48" s="55">
        <f t="shared" si="10"/>
        <v>0</v>
      </c>
      <c r="J48" s="55">
        <f t="shared" si="10"/>
        <v>0</v>
      </c>
      <c r="K48" s="55">
        <f t="shared" si="10"/>
        <v>0</v>
      </c>
      <c r="L48" s="55">
        <f t="shared" si="10"/>
        <v>0</v>
      </c>
      <c r="M48" s="55">
        <f t="shared" si="10"/>
        <v>0</v>
      </c>
      <c r="N48" s="55">
        <f t="shared" si="10"/>
        <v>0</v>
      </c>
      <c r="O48" s="55">
        <f t="shared" si="10"/>
        <v>0</v>
      </c>
      <c r="P48" s="55">
        <f t="shared" si="10"/>
        <v>0</v>
      </c>
      <c r="Q48" s="55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55">
        <f t="shared" si="10"/>
        <v>0</v>
      </c>
      <c r="V48" s="55">
        <f t="shared" si="10"/>
        <v>0</v>
      </c>
      <c r="W48" s="55">
        <f t="shared" si="10"/>
        <v>0</v>
      </c>
      <c r="X48" s="55">
        <f t="shared" si="10"/>
        <v>0</v>
      </c>
      <c r="Y48" s="55">
        <f t="shared" si="10"/>
        <v>0</v>
      </c>
      <c r="Z48" s="55">
        <f t="shared" si="10"/>
        <v>0</v>
      </c>
      <c r="AA48" s="55">
        <f t="shared" si="10"/>
        <v>0</v>
      </c>
      <c r="AB48" s="55">
        <f t="shared" si="10"/>
        <v>-7530.0616396799996</v>
      </c>
      <c r="AC48" s="55">
        <f t="shared" si="10"/>
        <v>-22590.184919039999</v>
      </c>
      <c r="AD48" s="55">
        <f t="shared" si="10"/>
        <v>-45180.369838079998</v>
      </c>
      <c r="AE48" s="55">
        <f t="shared" si="10"/>
        <v>-75300.616396800004</v>
      </c>
      <c r="AF48" s="55">
        <f t="shared" si="10"/>
        <v>-112950.92459520001</v>
      </c>
      <c r="AG48" s="55">
        <f t="shared" si="10"/>
        <v>-158131.29443328001</v>
      </c>
      <c r="AH48" s="55">
        <f t="shared" si="10"/>
        <v>-210841.72591104003</v>
      </c>
      <c r="AI48" s="55">
        <f t="shared" si="10"/>
        <v>-271082.21902848006</v>
      </c>
      <c r="AJ48" s="55">
        <f t="shared" si="10"/>
        <v>-338852.77378560009</v>
      </c>
      <c r="AK48" s="55">
        <f t="shared" si="10"/>
        <v>-408045.22848000011</v>
      </c>
      <c r="AL48" s="55">
        <f t="shared" si="10"/>
        <v>-478659.58311168011</v>
      </c>
      <c r="AM48" s="55">
        <f t="shared" si="10"/>
        <v>-550695.83768064016</v>
      </c>
      <c r="AN48" s="55">
        <f t="shared" si="10"/>
        <v>-558337.71996751975</v>
      </c>
      <c r="AO48" s="55">
        <f t="shared" si="10"/>
        <v>-565338.96541597822</v>
      </c>
      <c r="AP48" s="55">
        <f t="shared" si="10"/>
        <v>-571630.93436475634</v>
      </c>
      <c r="AQ48" s="55">
        <f t="shared" si="10"/>
        <v>-577236.50670094043</v>
      </c>
      <c r="AR48" s="55">
        <f t="shared" si="10"/>
        <v>-582132.80253744405</v>
      </c>
      <c r="AS48" s="55">
        <f t="shared" si="10"/>
        <v>-586342.70176135376</v>
      </c>
      <c r="AT48" s="55">
        <f t="shared" si="10"/>
        <v>-589843.324485583</v>
      </c>
      <c r="AU48" s="55">
        <f t="shared" si="10"/>
        <v>-592634.67071013188</v>
      </c>
      <c r="AV48" s="55">
        <f t="shared" si="10"/>
        <v>-594739.62032208673</v>
      </c>
      <c r="AW48" s="55">
        <f t="shared" si="10"/>
        <v>-596135.29343436111</v>
      </c>
      <c r="AX48" s="55">
        <f t="shared" si="10"/>
        <v>-596844.56993404159</v>
      </c>
      <c r="AY48" s="55">
        <f t="shared" si="10"/>
        <v>-596844.56993404159</v>
      </c>
    </row>
    <row r="49" spans="1:51">
      <c r="A49" s="11">
        <v>61</v>
      </c>
      <c r="C49" t="s">
        <v>36</v>
      </c>
      <c r="D49" s="55">
        <v>0</v>
      </c>
      <c r="E49" s="55">
        <f t="shared" ref="E49:AY49" si="11">(D49-E44-SUM(E35:E37)-E39)</f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 t="shared" si="11"/>
        <v>0</v>
      </c>
      <c r="M49" s="55">
        <f t="shared" si="11"/>
        <v>0</v>
      </c>
      <c r="N49" s="55">
        <f t="shared" si="11"/>
        <v>0</v>
      </c>
      <c r="O49" s="55">
        <f t="shared" si="11"/>
        <v>0</v>
      </c>
      <c r="P49" s="55">
        <f t="shared" si="11"/>
        <v>0</v>
      </c>
      <c r="Q49" s="55">
        <f t="shared" si="11"/>
        <v>0</v>
      </c>
      <c r="R49" s="55">
        <f t="shared" si="11"/>
        <v>0</v>
      </c>
      <c r="S49" s="55">
        <f t="shared" si="11"/>
        <v>0</v>
      </c>
      <c r="T49" s="55">
        <f t="shared" si="11"/>
        <v>0</v>
      </c>
      <c r="U49" s="55">
        <f t="shared" si="11"/>
        <v>0</v>
      </c>
      <c r="V49" s="55">
        <f t="shared" si="11"/>
        <v>0</v>
      </c>
      <c r="W49" s="55">
        <f t="shared" si="11"/>
        <v>0</v>
      </c>
      <c r="X49" s="55">
        <f t="shared" si="11"/>
        <v>0</v>
      </c>
      <c r="Y49" s="55">
        <f t="shared" si="11"/>
        <v>0</v>
      </c>
      <c r="Z49" s="55">
        <f t="shared" si="11"/>
        <v>0</v>
      </c>
      <c r="AA49" s="55">
        <f t="shared" si="11"/>
        <v>0</v>
      </c>
      <c r="AB49" s="55">
        <f t="shared" si="11"/>
        <v>0</v>
      </c>
      <c r="AC49" s="55">
        <f t="shared" si="11"/>
        <v>0</v>
      </c>
      <c r="AD49" s="55">
        <f t="shared" si="11"/>
        <v>0</v>
      </c>
      <c r="AE49" s="55">
        <f t="shared" si="11"/>
        <v>0</v>
      </c>
      <c r="AF49" s="55">
        <f t="shared" si="11"/>
        <v>0</v>
      </c>
      <c r="AG49" s="55">
        <f t="shared" si="11"/>
        <v>0</v>
      </c>
      <c r="AH49" s="55">
        <f t="shared" si="11"/>
        <v>0</v>
      </c>
      <c r="AI49" s="55">
        <f t="shared" si="11"/>
        <v>0</v>
      </c>
      <c r="AJ49" s="55">
        <f t="shared" si="11"/>
        <v>0</v>
      </c>
      <c r="AK49" s="55">
        <f t="shared" si="11"/>
        <v>-24709.392</v>
      </c>
      <c r="AL49" s="55">
        <f t="shared" si="11"/>
        <v>-49418.784</v>
      </c>
      <c r="AM49" s="55">
        <f t="shared" si="11"/>
        <v>-74128.176000000007</v>
      </c>
      <c r="AN49" s="55">
        <f t="shared" si="11"/>
        <v>-98837.567999999999</v>
      </c>
      <c r="AO49" s="55">
        <f t="shared" si="11"/>
        <v>-123546.95999999999</v>
      </c>
      <c r="AP49" s="55">
        <f t="shared" si="11"/>
        <v>-148256.35199999998</v>
      </c>
      <c r="AQ49" s="55">
        <f t="shared" si="11"/>
        <v>-172965.74399999998</v>
      </c>
      <c r="AR49" s="55">
        <f t="shared" si="11"/>
        <v>-197675.13599999997</v>
      </c>
      <c r="AS49" s="55">
        <f t="shared" si="11"/>
        <v>-222384.52799999996</v>
      </c>
      <c r="AT49" s="55">
        <f t="shared" si="11"/>
        <v>-247093.91999999995</v>
      </c>
      <c r="AU49" s="55">
        <f t="shared" si="11"/>
        <v>-271803.31199999998</v>
      </c>
      <c r="AV49" s="55">
        <f t="shared" si="11"/>
        <v>-296512.70399999997</v>
      </c>
      <c r="AW49" s="55">
        <f t="shared" si="11"/>
        <v>-321222.09599999996</v>
      </c>
      <c r="AX49" s="55">
        <f t="shared" si="11"/>
        <v>-345931.48799999995</v>
      </c>
      <c r="AY49" s="55">
        <f t="shared" si="11"/>
        <v>-370640.87999999995</v>
      </c>
    </row>
    <row r="50" spans="1:51">
      <c r="A50" s="11">
        <v>62</v>
      </c>
      <c r="C50" s="45" t="s">
        <v>153</v>
      </c>
      <c r="D50" s="55"/>
      <c r="E50" s="55">
        <f t="shared" ref="E50:AN51" si="12">((D48/2)+SUM(E48:O48)+(P48/2))/12</f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 t="shared" si="12"/>
        <v>0</v>
      </c>
      <c r="M50" s="55">
        <f t="shared" si="12"/>
        <v>0</v>
      </c>
      <c r="N50" s="55">
        <f t="shared" si="12"/>
        <v>0</v>
      </c>
      <c r="O50" s="55">
        <f t="shared" si="12"/>
        <v>0</v>
      </c>
      <c r="P50" s="55">
        <f t="shared" si="12"/>
        <v>0</v>
      </c>
      <c r="Q50" s="55">
        <f t="shared" si="12"/>
        <v>-313.75256831999997</v>
      </c>
      <c r="R50" s="55">
        <f t="shared" si="12"/>
        <v>-1568.7628416</v>
      </c>
      <c r="S50" s="55">
        <f t="shared" si="12"/>
        <v>-4392.5359564799992</v>
      </c>
      <c r="T50" s="55">
        <f t="shared" si="12"/>
        <v>-9412.5770496000005</v>
      </c>
      <c r="U50" s="55">
        <f t="shared" si="12"/>
        <v>-17256.3912576</v>
      </c>
      <c r="V50" s="55">
        <f t="shared" si="12"/>
        <v>-28551.483717120002</v>
      </c>
      <c r="W50" s="55">
        <f t="shared" si="12"/>
        <v>-43925.359564799997</v>
      </c>
      <c r="X50" s="55">
        <f t="shared" si="12"/>
        <v>-64005.523937280006</v>
      </c>
      <c r="Y50" s="55">
        <f t="shared" si="12"/>
        <v>-89419.481971200017</v>
      </c>
      <c r="Z50" s="55">
        <f t="shared" si="12"/>
        <v>-120540.23206560004</v>
      </c>
      <c r="AA50" s="55">
        <f t="shared" si="12"/>
        <v>-157486.26588192003</v>
      </c>
      <c r="AB50" s="55">
        <f t="shared" si="12"/>
        <v>-200376.07508160002</v>
      </c>
      <c r="AC50" s="55">
        <f t="shared" si="12"/>
        <v>-246272.05408195336</v>
      </c>
      <c r="AD50" s="55">
        <f t="shared" si="12"/>
        <v>-291836.90569965245</v>
      </c>
      <c r="AE50" s="55">
        <f t="shared" si="12"/>
        <v>-336386.87840896979</v>
      </c>
      <c r="AF50" s="55">
        <f t="shared" si="12"/>
        <v>-379236.31402692042</v>
      </c>
      <c r="AG50" s="55">
        <f t="shared" si="12"/>
        <v>-419699.55437051971</v>
      </c>
      <c r="AH50" s="55">
        <f t="shared" si="12"/>
        <v>-457090.94125678303</v>
      </c>
      <c r="AI50" s="55">
        <f t="shared" si="12"/>
        <v>-490724.81650272541</v>
      </c>
      <c r="AJ50" s="55">
        <f t="shared" si="12"/>
        <v>-519914.5685967335</v>
      </c>
      <c r="AK50" s="55">
        <f t="shared" si="12"/>
        <v>-543974.53935582261</v>
      </c>
      <c r="AL50" s="55">
        <f t="shared" si="12"/>
        <v>-562473.57733460795</v>
      </c>
      <c r="AM50" s="55">
        <f t="shared" si="12"/>
        <v>-575235.03782530478</v>
      </c>
      <c r="AN50" s="55">
        <f t="shared" si="12"/>
        <v>-582082.27612012811</v>
      </c>
      <c r="AO50" s="55">
        <f t="shared" ref="AO50:AO51" si="13">((AN48/2)+SUM(AO48:AY48)+(AZ48/2))/12</f>
        <v>-560741.06829870644</v>
      </c>
      <c r="AP50" s="55">
        <f t="shared" ref="AP50:AP51" si="14">((AO48/2)+SUM(AP48:AZ48)+(BA48/2))/12</f>
        <v>-513921.2064077275</v>
      </c>
      <c r="AQ50" s="55">
        <f t="shared" ref="AQ50:AQ51" si="15">((AP48/2)+SUM(AQ48:BA48)+(BB48/2))/12</f>
        <v>-466547.46058353019</v>
      </c>
      <c r="AR50" s="55">
        <f t="shared" ref="AR50:AR51" si="16">((AQ48/2)+SUM(AR48:BB48)+(BC48/2))/12</f>
        <v>-418677.9838724595</v>
      </c>
      <c r="AS50" s="55">
        <f t="shared" ref="AS50:AS51" si="17">((AR48/2)+SUM(AS48:BC48)+(BD48/2))/12</f>
        <v>-370370.92932086019</v>
      </c>
      <c r="AT50" s="55">
        <f t="shared" ref="AT50:AT51" si="18">((AS48/2)+SUM(AT48:BD48)+(BE48/2))/12</f>
        <v>-321684.44997507689</v>
      </c>
      <c r="AU50" s="55">
        <f t="shared" ref="AU50:AU51" si="19">((AT48/2)+SUM(AU48:BE48)+(BF48/2))/12</f>
        <v>-272676.69888145459</v>
      </c>
      <c r="AV50" s="55">
        <f t="shared" ref="AV50:AV51" si="20">((AU48/2)+SUM(AV48:BF48)+(BG48/2))/12</f>
        <v>-223406.78241496641</v>
      </c>
      <c r="AW50" s="55">
        <f t="shared" ref="AW50:AW51" si="21">((AV48/2)+SUM(AW48:BG48)+(BH48/2))/12</f>
        <v>-173932.85362195733</v>
      </c>
      <c r="AX50" s="55">
        <f t="shared" ref="AX50:AX51" si="22">((AW48/2)+SUM(AX48:BH48)+(BI48/2))/12</f>
        <v>-124313.06554877198</v>
      </c>
      <c r="AY50" s="55">
        <f t="shared" ref="AY50:AY51" si="23">((AX48/2)+SUM(AY48:BI48)+(BJ48/2))/12</f>
        <v>-74605.571241755199</v>
      </c>
    </row>
    <row r="51" spans="1:51">
      <c r="A51" s="11">
        <v>63</v>
      </c>
      <c r="C51" s="45" t="s">
        <v>154</v>
      </c>
      <c r="D51" s="55"/>
      <c r="E51" s="55">
        <f t="shared" si="12"/>
        <v>0</v>
      </c>
      <c r="F51" s="55">
        <f t="shared" si="12"/>
        <v>0</v>
      </c>
      <c r="G51" s="55">
        <f t="shared" si="12"/>
        <v>0</v>
      </c>
      <c r="H51" s="55">
        <f t="shared" si="12"/>
        <v>0</v>
      </c>
      <c r="I51" s="55">
        <f t="shared" si="12"/>
        <v>0</v>
      </c>
      <c r="J51" s="55">
        <f t="shared" si="12"/>
        <v>0</v>
      </c>
      <c r="K51" s="55">
        <f t="shared" si="12"/>
        <v>0</v>
      </c>
      <c r="L51" s="55">
        <f t="shared" si="12"/>
        <v>0</v>
      </c>
      <c r="M51" s="55">
        <f t="shared" si="12"/>
        <v>0</v>
      </c>
      <c r="N51" s="55">
        <f t="shared" si="12"/>
        <v>0</v>
      </c>
      <c r="O51" s="55">
        <f t="shared" si="12"/>
        <v>0</v>
      </c>
      <c r="P51" s="55">
        <f t="shared" si="12"/>
        <v>0</v>
      </c>
      <c r="Q51" s="55">
        <f t="shared" si="12"/>
        <v>0</v>
      </c>
      <c r="R51" s="55">
        <f t="shared" si="12"/>
        <v>0</v>
      </c>
      <c r="S51" s="55">
        <f t="shared" si="12"/>
        <v>0</v>
      </c>
      <c r="T51" s="55">
        <f t="shared" si="12"/>
        <v>0</v>
      </c>
      <c r="U51" s="55">
        <f t="shared" si="12"/>
        <v>0</v>
      </c>
      <c r="V51" s="55">
        <f t="shared" si="12"/>
        <v>0</v>
      </c>
      <c r="W51" s="55">
        <f t="shared" si="12"/>
        <v>0</v>
      </c>
      <c r="X51" s="55">
        <f t="shared" si="12"/>
        <v>0</v>
      </c>
      <c r="Y51" s="55">
        <f t="shared" si="12"/>
        <v>0</v>
      </c>
      <c r="Z51" s="55">
        <f t="shared" si="12"/>
        <v>-1029.558</v>
      </c>
      <c r="AA51" s="55">
        <f t="shared" si="12"/>
        <v>-4118.232</v>
      </c>
      <c r="AB51" s="55">
        <f t="shared" si="12"/>
        <v>-9266.0220000000008</v>
      </c>
      <c r="AC51" s="55">
        <f t="shared" si="12"/>
        <v>-16472.928</v>
      </c>
      <c r="AD51" s="55">
        <f t="shared" si="12"/>
        <v>-25738.95</v>
      </c>
      <c r="AE51" s="55">
        <f t="shared" si="12"/>
        <v>-37064.087999999996</v>
      </c>
      <c r="AF51" s="55">
        <f t="shared" si="12"/>
        <v>-50448.341999999997</v>
      </c>
      <c r="AG51" s="55">
        <f t="shared" si="12"/>
        <v>-65891.711999999985</v>
      </c>
      <c r="AH51" s="55">
        <f t="shared" si="12"/>
        <v>-83394.197999999989</v>
      </c>
      <c r="AI51" s="55">
        <f t="shared" si="12"/>
        <v>-102955.79999999999</v>
      </c>
      <c r="AJ51" s="55">
        <f t="shared" si="12"/>
        <v>-124576.51799999998</v>
      </c>
      <c r="AK51" s="55">
        <f t="shared" si="12"/>
        <v>-148256.35199999998</v>
      </c>
      <c r="AL51" s="55">
        <f t="shared" si="12"/>
        <v>-172965.74399999998</v>
      </c>
      <c r="AM51" s="55">
        <f t="shared" si="12"/>
        <v>-197675.13599999997</v>
      </c>
      <c r="AN51" s="55">
        <f t="shared" si="12"/>
        <v>-222384.52799999996</v>
      </c>
      <c r="AO51" s="55">
        <f t="shared" si="13"/>
        <v>-230620.99199999997</v>
      </c>
      <c r="AP51" s="55">
        <f t="shared" si="14"/>
        <v>-221354.96999999997</v>
      </c>
      <c r="AQ51" s="55">
        <f t="shared" si="15"/>
        <v>-210029.83199999997</v>
      </c>
      <c r="AR51" s="55">
        <f t="shared" si="16"/>
        <v>-196645.57799999998</v>
      </c>
      <c r="AS51" s="55">
        <f t="shared" si="17"/>
        <v>-181202.20799999998</v>
      </c>
      <c r="AT51" s="55">
        <f t="shared" si="18"/>
        <v>-163699.72199999998</v>
      </c>
      <c r="AU51" s="55">
        <f t="shared" si="19"/>
        <v>-144138.11999999997</v>
      </c>
      <c r="AV51" s="55">
        <f t="shared" si="20"/>
        <v>-122517.40199999999</v>
      </c>
      <c r="AW51" s="55">
        <f t="shared" si="21"/>
        <v>-98837.567999999985</v>
      </c>
      <c r="AX51" s="55">
        <f t="shared" si="22"/>
        <v>-73098.617999999988</v>
      </c>
      <c r="AY51" s="55">
        <f t="shared" si="23"/>
        <v>-45300.551999999996</v>
      </c>
    </row>
    <row r="52" spans="1:51">
      <c r="A52" s="11">
        <v>64</v>
      </c>
      <c r="C52" s="45" t="s">
        <v>155</v>
      </c>
      <c r="D52" s="54"/>
      <c r="E52" s="54">
        <f t="shared" ref="E52:AN52" si="24">((D41/2)+SUM(E41:O41)+(P41/2))/12</f>
        <v>0</v>
      </c>
      <c r="F52" s="54">
        <f t="shared" si="24"/>
        <v>0</v>
      </c>
      <c r="G52" s="54">
        <f t="shared" si="24"/>
        <v>0</v>
      </c>
      <c r="H52" s="54">
        <f t="shared" si="24"/>
        <v>0</v>
      </c>
      <c r="I52" s="54">
        <f t="shared" si="24"/>
        <v>0</v>
      </c>
      <c r="J52" s="54">
        <f t="shared" si="24"/>
        <v>0</v>
      </c>
      <c r="K52" s="54">
        <f t="shared" si="24"/>
        <v>0</v>
      </c>
      <c r="L52" s="54">
        <f t="shared" si="24"/>
        <v>0</v>
      </c>
      <c r="M52" s="54">
        <f t="shared" si="24"/>
        <v>0</v>
      </c>
      <c r="N52" s="54">
        <f t="shared" si="24"/>
        <v>0</v>
      </c>
      <c r="O52" s="54">
        <f t="shared" si="24"/>
        <v>0</v>
      </c>
      <c r="P52" s="54">
        <f t="shared" si="24"/>
        <v>0</v>
      </c>
      <c r="Q52" s="54">
        <f t="shared" si="24"/>
        <v>0</v>
      </c>
      <c r="R52" s="54">
        <f t="shared" si="24"/>
        <v>0</v>
      </c>
      <c r="S52" s="54">
        <f t="shared" si="24"/>
        <v>0</v>
      </c>
      <c r="T52" s="54">
        <f t="shared" si="24"/>
        <v>0</v>
      </c>
      <c r="U52" s="54">
        <f t="shared" si="24"/>
        <v>0</v>
      </c>
      <c r="V52" s="54">
        <f t="shared" si="24"/>
        <v>0</v>
      </c>
      <c r="W52" s="54">
        <f t="shared" si="24"/>
        <v>0</v>
      </c>
      <c r="X52" s="54">
        <f t="shared" si="24"/>
        <v>0</v>
      </c>
      <c r="Y52" s="54">
        <f t="shared" si="24"/>
        <v>0</v>
      </c>
      <c r="Z52" s="54">
        <f t="shared" si="24"/>
        <v>405072</v>
      </c>
      <c r="AA52" s="54">
        <f t="shared" si="24"/>
        <v>1215216</v>
      </c>
      <c r="AB52" s="54">
        <f t="shared" si="24"/>
        <v>2025360</v>
      </c>
      <c r="AC52" s="54">
        <f t="shared" si="24"/>
        <v>2835504</v>
      </c>
      <c r="AD52" s="54">
        <f t="shared" si="24"/>
        <v>3645648</v>
      </c>
      <c r="AE52" s="54">
        <f t="shared" si="24"/>
        <v>4455792</v>
      </c>
      <c r="AF52" s="54">
        <f t="shared" si="24"/>
        <v>5265936</v>
      </c>
      <c r="AG52" s="54">
        <f t="shared" si="24"/>
        <v>6076080</v>
      </c>
      <c r="AH52" s="54">
        <f t="shared" si="24"/>
        <v>6886224</v>
      </c>
      <c r="AI52" s="54">
        <f t="shared" si="24"/>
        <v>7696368</v>
      </c>
      <c r="AJ52" s="54">
        <f t="shared" si="24"/>
        <v>8506512</v>
      </c>
      <c r="AK52" s="54">
        <f t="shared" si="24"/>
        <v>9316656</v>
      </c>
      <c r="AL52" s="54">
        <f t="shared" si="24"/>
        <v>9721728</v>
      </c>
      <c r="AM52" s="54">
        <f t="shared" si="24"/>
        <v>9721728</v>
      </c>
      <c r="AN52" s="54">
        <f t="shared" si="24"/>
        <v>9721728</v>
      </c>
      <c r="AO52" s="54">
        <f t="shared" ref="AO52" si="25">((AN41/2)+SUM(AO41:AY41)+(AZ41/2))/12</f>
        <v>9316656</v>
      </c>
      <c r="AP52" s="54">
        <f t="shared" ref="AP52" si="26">((AO41/2)+SUM(AP41:AZ41)+(BA41/2))/12</f>
        <v>8506512</v>
      </c>
      <c r="AQ52" s="54">
        <f t="shared" ref="AQ52" si="27">((AP41/2)+SUM(AQ41:BA41)+(BB41/2))/12</f>
        <v>7696368</v>
      </c>
      <c r="AR52" s="54">
        <f t="shared" ref="AR52" si="28">((AQ41/2)+SUM(AR41:BB41)+(BC41/2))/12</f>
        <v>6886224</v>
      </c>
      <c r="AS52" s="54">
        <f t="shared" ref="AS52" si="29">((AR41/2)+SUM(AS41:BC41)+(BD41/2))/12</f>
        <v>6076080</v>
      </c>
      <c r="AT52" s="54">
        <f t="shared" ref="AT52" si="30">((AS41/2)+SUM(AT41:BD41)+(BE41/2))/12</f>
        <v>5265936</v>
      </c>
      <c r="AU52" s="54">
        <f t="shared" ref="AU52" si="31">((AT41/2)+SUM(AU41:BE41)+(BF41/2))/12</f>
        <v>4455792</v>
      </c>
      <c r="AV52" s="54">
        <f t="shared" ref="AV52" si="32">((AU41/2)+SUM(AV41:BF41)+(BG41/2))/12</f>
        <v>3645648</v>
      </c>
      <c r="AW52" s="54">
        <f t="shared" ref="AW52" si="33">((AV41/2)+SUM(AW41:BG41)+(BH41/2))/12</f>
        <v>2835504</v>
      </c>
      <c r="AX52" s="54">
        <f t="shared" ref="AX52" si="34">((AW41/2)+SUM(AX41:BH41)+(BI41/2))/12</f>
        <v>2025360</v>
      </c>
      <c r="AY52" s="54">
        <f t="shared" ref="AY52" si="35">((AX41/2)+SUM(AY41:BI41)+(BJ41/2))/12</f>
        <v>1215216</v>
      </c>
    </row>
    <row r="53" spans="1:51">
      <c r="A53" s="11">
        <v>65</v>
      </c>
      <c r="C53" s="45" t="s">
        <v>156</v>
      </c>
      <c r="D53" s="46"/>
      <c r="E53" s="6">
        <f>E52</f>
        <v>0</v>
      </c>
      <c r="F53" s="6">
        <f t="shared" ref="F53:AN53" si="36">F52</f>
        <v>0</v>
      </c>
      <c r="G53" s="6">
        <f t="shared" si="36"/>
        <v>0</v>
      </c>
      <c r="H53" s="6">
        <f t="shared" si="36"/>
        <v>0</v>
      </c>
      <c r="I53" s="6">
        <f t="shared" si="36"/>
        <v>0</v>
      </c>
      <c r="J53" s="6">
        <f t="shared" si="36"/>
        <v>0</v>
      </c>
      <c r="K53" s="6">
        <f t="shared" si="36"/>
        <v>0</v>
      </c>
      <c r="L53" s="6">
        <f t="shared" si="36"/>
        <v>0</v>
      </c>
      <c r="M53" s="6">
        <f t="shared" si="36"/>
        <v>0</v>
      </c>
      <c r="N53" s="6">
        <f t="shared" si="36"/>
        <v>0</v>
      </c>
      <c r="O53" s="6">
        <f t="shared" si="36"/>
        <v>0</v>
      </c>
      <c r="P53" s="6">
        <f t="shared" si="36"/>
        <v>0</v>
      </c>
      <c r="Q53" s="6">
        <f t="shared" si="36"/>
        <v>0</v>
      </c>
      <c r="R53" s="6">
        <f t="shared" si="36"/>
        <v>0</v>
      </c>
      <c r="S53" s="6">
        <f t="shared" si="36"/>
        <v>0</v>
      </c>
      <c r="T53" s="6">
        <f t="shared" si="36"/>
        <v>0</v>
      </c>
      <c r="U53" s="6">
        <f t="shared" si="36"/>
        <v>0</v>
      </c>
      <c r="V53" s="6">
        <f t="shared" si="36"/>
        <v>0</v>
      </c>
      <c r="W53" s="6">
        <f t="shared" si="36"/>
        <v>0</v>
      </c>
      <c r="X53" s="6">
        <f t="shared" si="36"/>
        <v>0</v>
      </c>
      <c r="Y53" s="6">
        <f t="shared" si="36"/>
        <v>0</v>
      </c>
      <c r="Z53" s="6">
        <f t="shared" si="36"/>
        <v>405072</v>
      </c>
      <c r="AA53" s="6">
        <f t="shared" si="36"/>
        <v>1215216</v>
      </c>
      <c r="AB53" s="6">
        <f t="shared" si="36"/>
        <v>2025360</v>
      </c>
      <c r="AC53" s="6">
        <f t="shared" si="36"/>
        <v>2835504</v>
      </c>
      <c r="AD53" s="6">
        <f t="shared" si="36"/>
        <v>3645648</v>
      </c>
      <c r="AE53" s="6">
        <f t="shared" si="36"/>
        <v>4455792</v>
      </c>
      <c r="AF53" s="6">
        <f t="shared" si="36"/>
        <v>5265936</v>
      </c>
      <c r="AG53" s="6">
        <f t="shared" si="36"/>
        <v>6076080</v>
      </c>
      <c r="AH53" s="6">
        <f t="shared" si="36"/>
        <v>6886224</v>
      </c>
      <c r="AI53" s="6">
        <f t="shared" si="36"/>
        <v>7696368</v>
      </c>
      <c r="AJ53" s="6">
        <f t="shared" si="36"/>
        <v>8506512</v>
      </c>
      <c r="AK53" s="6">
        <f t="shared" si="36"/>
        <v>9316656</v>
      </c>
      <c r="AL53" s="6">
        <f t="shared" si="36"/>
        <v>9721728</v>
      </c>
      <c r="AM53" s="6">
        <f t="shared" si="36"/>
        <v>9721728</v>
      </c>
      <c r="AN53" s="6">
        <f t="shared" si="36"/>
        <v>9721728</v>
      </c>
      <c r="AO53" s="6">
        <f t="shared" ref="AO53:AY53" si="37">AO52</f>
        <v>9316656</v>
      </c>
      <c r="AP53" s="6">
        <f t="shared" si="37"/>
        <v>8506512</v>
      </c>
      <c r="AQ53" s="6">
        <f t="shared" si="37"/>
        <v>7696368</v>
      </c>
      <c r="AR53" s="6">
        <f t="shared" si="37"/>
        <v>6886224</v>
      </c>
      <c r="AS53" s="6">
        <f t="shared" si="37"/>
        <v>6076080</v>
      </c>
      <c r="AT53" s="6">
        <f t="shared" si="37"/>
        <v>5265936</v>
      </c>
      <c r="AU53" s="6">
        <f t="shared" si="37"/>
        <v>4455792</v>
      </c>
      <c r="AV53" s="6">
        <f t="shared" si="37"/>
        <v>3645648</v>
      </c>
      <c r="AW53" s="6">
        <f t="shared" si="37"/>
        <v>2835504</v>
      </c>
      <c r="AX53" s="6">
        <f t="shared" si="37"/>
        <v>2025360</v>
      </c>
      <c r="AY53" s="6">
        <f t="shared" si="37"/>
        <v>1215216</v>
      </c>
    </row>
    <row r="54" spans="1:51" ht="6" customHeight="1"/>
    <row r="55" spans="1:51">
      <c r="B55" s="207" t="s">
        <v>109</v>
      </c>
      <c r="C55" s="207"/>
    </row>
    <row r="56" spans="1:51">
      <c r="B56" s="207"/>
      <c r="C56" s="207"/>
    </row>
  </sheetData>
  <mergeCells count="1">
    <mergeCell ref="B55:C56"/>
  </mergeCells>
  <pageMargins left="0.7" right="0.7" top="0.89124999999999999" bottom="0.75" header="0.3" footer="0.3"/>
  <pageSetup scale="51" fitToWidth="0" orientation="landscape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541B6-8317-44BC-8485-E990D05F5F03}">
  <dimension ref="A2:I25"/>
  <sheetViews>
    <sheetView zoomScale="145" zoomScaleNormal="145" workbookViewId="0">
      <selection activeCell="F6" sqref="F6"/>
    </sheetView>
  </sheetViews>
  <sheetFormatPr defaultRowHeight="12.75"/>
  <cols>
    <col min="1" max="1" width="29.7109375" bestFit="1" customWidth="1"/>
    <col min="2" max="2" width="14.140625" bestFit="1" customWidth="1"/>
    <col min="3" max="3" width="13.140625" bestFit="1" customWidth="1"/>
    <col min="4" max="4" width="13.5703125" bestFit="1" customWidth="1"/>
    <col min="7" max="7" width="13.5703125" bestFit="1" customWidth="1"/>
    <col min="8" max="8" width="13.28515625" bestFit="1" customWidth="1"/>
    <col min="9" max="9" width="13.5703125" bestFit="1" customWidth="1"/>
  </cols>
  <sheetData>
    <row r="2" spans="1:9">
      <c r="B2" t="s">
        <v>207</v>
      </c>
      <c r="C2" t="s">
        <v>208</v>
      </c>
      <c r="G2" t="s">
        <v>209</v>
      </c>
    </row>
    <row r="3" spans="1:9">
      <c r="A3" t="s">
        <v>210</v>
      </c>
      <c r="B3" s="6">
        <f>G7</f>
        <v>659190</v>
      </c>
      <c r="C3" s="6">
        <f>H7</f>
        <v>1089787</v>
      </c>
      <c r="D3" s="6">
        <f>SUM(B3:C3)</f>
        <v>1748977</v>
      </c>
      <c r="G3" t="s">
        <v>211</v>
      </c>
      <c r="H3" t="s">
        <v>212</v>
      </c>
      <c r="I3" t="s">
        <v>4</v>
      </c>
    </row>
    <row r="4" spans="1:9">
      <c r="A4" t="s">
        <v>213</v>
      </c>
      <c r="B4" s="6">
        <v>12095948</v>
      </c>
      <c r="C4" s="6">
        <v>1201224</v>
      </c>
      <c r="D4" s="6">
        <f>SUM(B4:C4)</f>
        <v>13297172</v>
      </c>
      <c r="F4" t="s">
        <v>214</v>
      </c>
      <c r="G4" s="6">
        <v>21440000</v>
      </c>
      <c r="H4" s="6">
        <v>745000</v>
      </c>
      <c r="I4" s="6">
        <f>SUM(G4:H4)</f>
        <v>22185000</v>
      </c>
    </row>
    <row r="5" spans="1:9">
      <c r="A5" t="s">
        <v>221</v>
      </c>
      <c r="B5" s="71">
        <v>32031835</v>
      </c>
      <c r="C5" s="71">
        <v>1633070</v>
      </c>
      <c r="D5" s="6">
        <f>SUM(B5:C5)</f>
        <v>33664905</v>
      </c>
      <c r="F5" t="s">
        <v>116</v>
      </c>
      <c r="G5" s="6">
        <v>20886810</v>
      </c>
      <c r="H5" s="6">
        <v>49213</v>
      </c>
      <c r="I5" s="6">
        <f>SUM(G5:H5)</f>
        <v>20936023</v>
      </c>
    </row>
    <row r="6" spans="1:9">
      <c r="A6" t="s">
        <v>220</v>
      </c>
      <c r="B6" s="71">
        <f>40178274-B5</f>
        <v>8146439</v>
      </c>
      <c r="C6" s="71">
        <f>3023705-C5</f>
        <v>1390635</v>
      </c>
      <c r="D6" s="6">
        <f>SUM(B6:C6)</f>
        <v>9537074</v>
      </c>
      <c r="F6" t="s">
        <v>215</v>
      </c>
      <c r="G6" s="6">
        <v>21546000</v>
      </c>
      <c r="H6" s="6">
        <v>1139000</v>
      </c>
      <c r="I6" s="6">
        <f>SUM(G6:H6)</f>
        <v>22685000</v>
      </c>
    </row>
    <row r="7" spans="1:9">
      <c r="D7" s="79">
        <f>SUM(D3:D6)</f>
        <v>58248128</v>
      </c>
      <c r="G7" s="6">
        <f>G6-G5</f>
        <v>659190</v>
      </c>
      <c r="H7" s="6">
        <f>H6-H5</f>
        <v>1089787</v>
      </c>
      <c r="I7" s="6">
        <f>SUM(G7:H7)</f>
        <v>1748977</v>
      </c>
    </row>
    <row r="8" spans="1:9">
      <c r="A8" t="s">
        <v>216</v>
      </c>
      <c r="D8" s="6">
        <v>23666628</v>
      </c>
    </row>
    <row r="9" spans="1:9" ht="13.5" thickBot="1">
      <c r="A9" t="s">
        <v>217</v>
      </c>
      <c r="D9" s="10">
        <f>D7-D8</f>
        <v>34581500</v>
      </c>
    </row>
    <row r="10" spans="1:9" ht="13.5" thickTop="1"/>
    <row r="11" spans="1:9">
      <c r="A11" s="6"/>
      <c r="B11" s="6"/>
      <c r="C11" s="6"/>
      <c r="D11" s="6"/>
      <c r="E11" s="6"/>
      <c r="F11" s="6"/>
      <c r="G11" s="6"/>
      <c r="H11" s="6"/>
      <c r="I11" s="6"/>
    </row>
    <row r="12" spans="1:9">
      <c r="A12" s="6"/>
      <c r="B12" s="6"/>
      <c r="C12" s="6"/>
      <c r="D12" s="6"/>
      <c r="E12" s="6"/>
      <c r="F12" s="6"/>
      <c r="G12" s="6"/>
      <c r="H12" s="6"/>
      <c r="I12" s="6"/>
    </row>
    <row r="13" spans="1:9">
      <c r="A13" s="6"/>
      <c r="B13" s="6"/>
      <c r="C13" s="6"/>
      <c r="D13" s="6"/>
      <c r="E13" s="6"/>
      <c r="F13" s="6"/>
      <c r="G13" s="6"/>
      <c r="H13" s="6"/>
      <c r="I13" s="6"/>
    </row>
    <row r="14" spans="1:9">
      <c r="A14" s="6"/>
      <c r="B14" s="6"/>
      <c r="C14" s="6"/>
      <c r="D14" s="6"/>
      <c r="E14" s="6"/>
      <c r="F14" s="6"/>
      <c r="G14" s="6"/>
      <c r="H14" s="6"/>
      <c r="I14" s="6"/>
    </row>
    <row r="15" spans="1:9">
      <c r="A15" s="6"/>
      <c r="B15" s="6"/>
      <c r="C15" s="6"/>
      <c r="D15" s="6"/>
      <c r="E15" s="6"/>
      <c r="F15" s="6"/>
      <c r="G15" s="6"/>
      <c r="H15" s="6"/>
      <c r="I15" s="6"/>
    </row>
    <row r="16" spans="1:9">
      <c r="A16" s="6"/>
      <c r="B16" s="6"/>
      <c r="C16" s="6"/>
      <c r="D16" s="6"/>
      <c r="E16" s="6"/>
      <c r="F16" s="6"/>
      <c r="G16" s="6"/>
      <c r="H16" s="6"/>
      <c r="I16" s="6"/>
    </row>
    <row r="17" spans="1:9">
      <c r="A17" s="6"/>
      <c r="B17" s="6"/>
      <c r="C17" s="6"/>
      <c r="D17" s="6"/>
      <c r="E17" s="6"/>
      <c r="F17" s="6"/>
      <c r="G17" s="6"/>
      <c r="H17" s="6"/>
      <c r="I17" s="6"/>
    </row>
    <row r="18" spans="1:9">
      <c r="A18" s="6"/>
      <c r="B18" s="6"/>
      <c r="C18" s="6"/>
      <c r="D18" s="6"/>
      <c r="E18" s="6"/>
      <c r="F18" s="6"/>
      <c r="G18" s="6"/>
      <c r="H18" s="6"/>
      <c r="I18" s="6"/>
    </row>
    <row r="19" spans="1:9">
      <c r="A19" s="6"/>
      <c r="B19" s="6"/>
      <c r="C19" s="6"/>
      <c r="D19" s="6"/>
      <c r="E19" s="6"/>
      <c r="F19" s="6"/>
      <c r="G19" s="6"/>
      <c r="H19" s="6"/>
      <c r="I19" s="6"/>
    </row>
    <row r="20" spans="1:9">
      <c r="A20" s="6"/>
      <c r="B20" s="6"/>
      <c r="C20" s="6"/>
      <c r="D20" s="6"/>
      <c r="E20" s="6"/>
      <c r="F20" s="6"/>
      <c r="G20" s="6"/>
      <c r="H20" s="6"/>
      <c r="I20" s="6"/>
    </row>
    <row r="21" spans="1:9">
      <c r="A21" s="6"/>
      <c r="B21" s="6"/>
      <c r="C21" s="6"/>
      <c r="D21" s="6"/>
      <c r="E21" s="6"/>
      <c r="F21" s="6"/>
      <c r="G21" s="6"/>
      <c r="H21" s="6"/>
      <c r="I21" s="6"/>
    </row>
    <row r="22" spans="1:9">
      <c r="A22" s="6"/>
      <c r="B22" s="6"/>
      <c r="C22" s="6"/>
      <c r="D22" s="6"/>
      <c r="E22" s="6"/>
      <c r="F22" s="6"/>
      <c r="G22" s="6"/>
      <c r="H22" s="6"/>
      <c r="I22" s="6"/>
    </row>
    <row r="23" spans="1:9">
      <c r="A23" s="6"/>
      <c r="B23" s="6"/>
      <c r="C23" s="6"/>
      <c r="D23" s="6"/>
      <c r="E23" s="6"/>
      <c r="F23" s="6"/>
      <c r="G23" s="6"/>
      <c r="H23" s="6"/>
      <c r="I23" s="6"/>
    </row>
    <row r="24" spans="1:9">
      <c r="A24" s="6"/>
      <c r="B24" s="6"/>
      <c r="C24" s="6"/>
      <c r="D24" s="6"/>
      <c r="E24" s="6"/>
      <c r="F24" s="6"/>
      <c r="G24" s="6"/>
      <c r="H24" s="6"/>
      <c r="I24" s="6"/>
    </row>
    <row r="25" spans="1:9">
      <c r="A25" s="6"/>
      <c r="B25" s="6"/>
      <c r="C25" s="6"/>
      <c r="D25" s="6"/>
      <c r="E25" s="6"/>
      <c r="F25" s="6"/>
      <c r="G25" s="6"/>
      <c r="H25" s="6"/>
      <c r="I2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Exhibit 1.12 Pg 1</vt:lpstr>
      <vt:lpstr>Exhibit 1.12 Pg 2 COS</vt:lpstr>
      <vt:lpstr>Exhibit 1.12 pg 3 Rates</vt:lpstr>
      <vt:lpstr>Exhibit 1.12 Pg 4 Typical 70</vt:lpstr>
      <vt:lpstr>Calculations - Mains</vt:lpstr>
      <vt:lpstr>Mains Detail</vt:lpstr>
      <vt:lpstr>Calculations - Services</vt:lpstr>
      <vt:lpstr>Services Detail</vt:lpstr>
      <vt:lpstr>Historical</vt:lpstr>
      <vt:lpstr>Cumulative_Investment</vt:lpstr>
      <vt:lpstr>'Exhibit 1.12 Pg 1'!Print_Area</vt:lpstr>
      <vt:lpstr>'Exhibit 1.12 Pg 2 COS'!Print_Area</vt:lpstr>
      <vt:lpstr>'Exhibit 1.12 pg 3 Rates'!Print_Area</vt:lpstr>
      <vt:lpstr>'Exhibit 1.12 Pg 4 Typical 70'!Print_Area</vt:lpstr>
      <vt:lpstr>'Mains Detail'!Print_Area</vt:lpstr>
      <vt:lpstr>'Services Detail'!Print_Area</vt:lpstr>
      <vt:lpstr>'Mains Detail'!Print_Titles</vt:lpstr>
      <vt:lpstr>'Services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2023-04-14T19:19:11Z</cp:lastPrinted>
  <dcterms:created xsi:type="dcterms:W3CDTF">2011-08-18T22:49:59Z</dcterms:created>
  <dcterms:modified xsi:type="dcterms:W3CDTF">2023-09-09T19:12:57Z</dcterms:modified>
</cp:coreProperties>
</file>