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gas\23docs\2305719\"/>
    </mc:Choice>
  </mc:AlternateContent>
  <xr:revisionPtr revIDLastSave="0" documentId="8_{8CCFAD88-B79C-46AC-9057-C6F1A25D0FCE}" xr6:coauthVersionLast="47" xr6:coauthVersionMax="47" xr10:uidLastSave="{00000000-0000-0000-0000-000000000000}"/>
  <bookViews>
    <workbookView xWindow="3195" yWindow="825" windowWidth="23610" windowHeight="19650" xr2:uid="{CEFAC4BE-719A-44DD-AA22-263D5A9815E8}"/>
  </bookViews>
  <sheets>
    <sheet name="Exhibit 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6" i="1" l="1"/>
  <c r="P56" i="1"/>
  <c r="P67" i="1" l="1"/>
  <c r="F18" i="1"/>
  <c r="F17" i="1"/>
  <c r="F16" i="1" l="1"/>
  <c r="F20" i="1"/>
  <c r="F24" i="1"/>
  <c r="F21" i="1"/>
  <c r="F25" i="1"/>
  <c r="F22" i="1"/>
  <c r="F26" i="1"/>
  <c r="F19" i="1"/>
  <c r="F23" i="1"/>
  <c r="F27" i="1"/>
  <c r="R64" i="1"/>
  <c r="P64" i="1"/>
  <c r="R60" i="1"/>
  <c r="P60" i="1"/>
  <c r="N64" i="1"/>
  <c r="L64" i="1"/>
  <c r="L67" i="1" s="1"/>
  <c r="C45" i="1" s="1"/>
  <c r="N60" i="1"/>
  <c r="L60" i="1"/>
  <c r="N56" i="1"/>
  <c r="N67" i="1" s="1"/>
  <c r="D45" i="1" s="1"/>
  <c r="L56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30" i="1" s="1"/>
  <c r="F14" i="1"/>
  <c r="F30" i="1" l="1"/>
  <c r="C42" i="1"/>
  <c r="E30" i="1"/>
  <c r="R67" i="1"/>
  <c r="D42" i="1" s="1"/>
  <c r="C46" i="1"/>
  <c r="H20" i="1" l="1"/>
  <c r="J20" i="1" s="1"/>
  <c r="H19" i="1"/>
  <c r="J19" i="1" s="1"/>
  <c r="H23" i="1"/>
  <c r="J23" i="1" s="1"/>
  <c r="H24" i="1"/>
  <c r="J24" i="1" s="1"/>
  <c r="H25" i="1"/>
  <c r="J25" i="1" s="1"/>
  <c r="H21" i="1"/>
  <c r="J21" i="1" s="1"/>
  <c r="H22" i="1"/>
  <c r="J22" i="1" s="1"/>
  <c r="H27" i="1"/>
  <c r="J27" i="1" s="1"/>
  <c r="H16" i="1"/>
  <c r="H26" i="1"/>
  <c r="J26" i="1" s="1"/>
  <c r="D46" i="1"/>
  <c r="H17" i="1"/>
  <c r="J17" i="1" s="1"/>
  <c r="H18" i="1"/>
  <c r="J18" i="1" s="1"/>
  <c r="J16" i="1" l="1"/>
  <c r="J30" i="1" s="1"/>
  <c r="J32" i="1" s="1"/>
  <c r="H30" i="1"/>
</calcChain>
</file>

<file path=xl/sharedStrings.xml><?xml version="1.0" encoding="utf-8"?>
<sst xmlns="http://schemas.openxmlformats.org/spreadsheetml/2006/main" count="59" uniqueCount="51">
  <si>
    <t xml:space="preserve"> </t>
  </si>
  <si>
    <t>Dominion Energy Utah</t>
  </si>
  <si>
    <t>DEU Exhibit 1.4</t>
  </si>
  <si>
    <t>EFFECT ON GS TYPICAL CUSTOMER</t>
  </si>
  <si>
    <t>70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</si>
  <si>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</si>
  <si>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</si>
  <si>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</si>
  <si>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</si>
  <si>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</si>
  <si>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</si>
  <si>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</si>
  <si>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</si>
  <si>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Rate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</si>
  <si>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</si>
  <si>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</si>
  <si>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</si>
  <si>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</si>
  <si>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</si>
  <si>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</si>
  <si>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</si>
  <si>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</si>
  <si>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</si>
  <si>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</si>
  <si>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</si>
  <si>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</si>
  <si>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</si>
  <si>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</si>
  <si>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</si>
  <si>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</si>
  <si>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</si>
  <si>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</si>
  <si>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</si>
  <si>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</si>
  <si>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</si>
  <si>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</si>
  <si>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</si>
  <si>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</si>
  <si>
    <t>Summer</t>
  </si>
  <si>
    <t>Winter</t>
  </si>
  <si>
    <t>BSF</t>
  </si>
  <si>
    <t>1st Block</t>
  </si>
  <si>
    <t>Proposed</t>
  </si>
  <si>
    <t>Current</t>
  </si>
  <si>
    <t>Difference</t>
  </si>
  <si>
    <t>Current Rate</t>
  </si>
  <si>
    <t>Summer 1</t>
  </si>
  <si>
    <t>Winter 1</t>
  </si>
  <si>
    <t>1/1/2024</t>
  </si>
  <si>
    <t>Docket No. 23-057-19</t>
  </si>
  <si>
    <t>7/1/2023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</si>
</sst>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164" formatCode="#,##0.0_);\(#,##0.0\)"/>
    <numFmt numFmtId="165" formatCode="0.0000"/>
    <numFmt numFmtId="166" formatCode="0.00_);\(0.00\)"/>
    <numFmt numFmtId="167" formatCode="[$-409]d\-mmm\-yy;@"/>
    <numFmt numFmtId="168" formatCode="0.00000"/>
    <numFmt numFmtId="169" formatCode="&quot;$&quot;#,##0.00000_);\(&quot;$&quot;#,##0.00000\)"/>
    <numFmt numFmtId="170" formatCode="&quot;$&quot;#,##0.0000_);\(&quot;$&quot;#,##0.0000\)"/>
    <numFmt numFmtId="171" formatCode="&quot;$&quot;#,##0.00000_);[Red]\(&quot;$&quot;#,##0.00000\)"/>
    <numFmt numFmtId="172" formatCode="#,##0.00000_);[Red]\(#,##0.000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LinePrinte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0" xfId="2" quotePrefix="1" applyFont="1" applyAlignment="1">
      <alignment horizontal="right"/>
    </xf>
    <xf numFmtId="0" fontId="5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quotePrefix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5" fillId="0" borderId="1" xfId="2" applyFont="1" applyBorder="1" applyAlignment="1">
      <alignment horizontal="center" vertical="top"/>
    </xf>
    <xf numFmtId="0" fontId="5" fillId="0" borderId="1" xfId="2" quotePrefix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7" fontId="3" fillId="0" borderId="0" xfId="2" applyNumberFormat="1" applyFont="1" applyAlignment="1">
      <alignment horizontal="right"/>
    </xf>
    <xf numFmtId="39" fontId="3" fillId="0" borderId="0" xfId="2" applyNumberFormat="1" applyFont="1" applyAlignment="1">
      <alignment horizontal="right"/>
    </xf>
    <xf numFmtId="165" fontId="3" fillId="0" borderId="0" xfId="2" applyNumberFormat="1" applyFont="1"/>
    <xf numFmtId="164" fontId="3" fillId="0" borderId="2" xfId="2" applyNumberFormat="1" applyFont="1" applyBorder="1" applyAlignment="1">
      <alignment horizontal="center"/>
    </xf>
    <xf numFmtId="7" fontId="3" fillId="0" borderId="2" xfId="2" applyNumberFormat="1" applyFont="1" applyBorder="1" applyAlignment="1">
      <alignment horizontal="center"/>
    </xf>
    <xf numFmtId="39" fontId="3" fillId="0" borderId="2" xfId="2" applyNumberFormat="1" applyFont="1" applyBorder="1" applyAlignment="1">
      <alignment horizontal="center"/>
    </xf>
    <xf numFmtId="39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7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right"/>
    </xf>
    <xf numFmtId="7" fontId="3" fillId="0" borderId="0" xfId="2" applyNumberFormat="1" applyFont="1"/>
    <xf numFmtId="166" fontId="3" fillId="0" borderId="0" xfId="1" applyNumberFormat="1" applyFont="1" applyFill="1" applyAlignment="1" applyProtection="1">
      <alignment horizontal="right"/>
    </xf>
    <xf numFmtId="0" fontId="3" fillId="0" borderId="0" xfId="2" quotePrefix="1" applyFont="1" applyAlignment="1">
      <alignment horizontal="left"/>
    </xf>
    <xf numFmtId="39" fontId="3" fillId="0" borderId="0" xfId="2" applyNumberFormat="1" applyFont="1"/>
    <xf numFmtId="167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2" fontId="0" fillId="0" borderId="0" xfId="0" applyNumberFormat="1"/>
    <xf numFmtId="168" fontId="0" fillId="0" borderId="0" xfId="0" applyNumberFormat="1"/>
    <xf numFmtId="169" fontId="3" fillId="0" borderId="0" xfId="2" applyNumberFormat="1" applyFont="1" applyAlignment="1">
      <alignment horizontal="center"/>
    </xf>
    <xf numFmtId="14" fontId="6" fillId="0" borderId="0" xfId="2" quotePrefix="1" applyNumberFormat="1" applyFont="1" applyAlignment="1">
      <alignment horizontal="center" vertical="top"/>
    </xf>
    <xf numFmtId="170" fontId="3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2" applyNumberFormat="1" applyFont="1"/>
    <xf numFmtId="168" fontId="3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37" fontId="3" fillId="0" borderId="0" xfId="2" applyNumberFormat="1" applyFont="1" applyAlignment="1">
      <alignment horizontal="center"/>
    </xf>
    <xf numFmtId="168" fontId="3" fillId="0" borderId="0" xfId="2" applyNumberFormat="1" applyFont="1" applyAlignment="1">
      <alignment horizontal="right"/>
    </xf>
    <xf numFmtId="0" fontId="7" fillId="0" borderId="0" xfId="2" applyFont="1"/>
    <xf numFmtId="168" fontId="7" fillId="0" borderId="0" xfId="2" applyNumberFormat="1" applyFont="1"/>
    <xf numFmtId="168" fontId="3" fillId="0" borderId="0" xfId="2" applyNumberFormat="1" applyFont="1"/>
    <xf numFmtId="17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3" fillId="2" borderId="0" xfId="2" applyFont="1" applyFill="1"/>
    <xf numFmtId="168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71" fontId="10" fillId="0" borderId="0" xfId="0" applyNumberFormat="1" applyFont="1" applyAlignment="1">
      <alignment horizontal="right" vertical="center" wrapText="1"/>
    </xf>
    <xf numFmtId="171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 wrapText="1"/>
    </xf>
    <xf numFmtId="168" fontId="8" fillId="0" borderId="3" xfId="0" applyNumberFormat="1" applyFont="1" applyBorder="1" applyAlignment="1">
      <alignment horizontal="right" vertical="center" wrapText="1"/>
    </xf>
    <xf numFmtId="0" fontId="3" fillId="0" borderId="3" xfId="2" applyFont="1" applyBorder="1"/>
    <xf numFmtId="7" fontId="3" fillId="2" borderId="0" xfId="2" applyNumberFormat="1" applyFont="1" applyFill="1" applyAlignment="1">
      <alignment horizontal="right"/>
    </xf>
    <xf numFmtId="168" fontId="3" fillId="2" borderId="0" xfId="2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quotePrefix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4" fontId="5" fillId="0" borderId="1" xfId="2" quotePrefix="1" applyNumberFormat="1" applyFont="1" applyBorder="1" applyAlignment="1">
      <alignment horizontal="left" vertical="top" indent="4"/>
    </xf>
    <xf numFmtId="0" fontId="5" fillId="0" borderId="1" xfId="2" quotePrefix="1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2" quotePrefix="1" applyFont="1" applyAlignment="1">
      <alignment horizontal="center"/>
    </xf>
  </cellXfs>
  <cellStyles count="3">
    <cellStyle name="Normal" xfId="0" builtinId="0"/>
    <cellStyle name="Normal_Pass-Through Model 11_2007 - 10_2008" xfId="2" xr:uid="{C00AF0BE-79D4-4060-85A2-C22A7EB82CE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5586-0FEA-4A29-A3C8-8AC4417937B5}">
  <sheetPr>
    <pageSetUpPr fitToPage="1"/>
  </sheetPr>
  <dimension ref="A1:AF67"/>
  <sheetViews>
    <sheetView tabSelected="1" topLeftCell="A2" workbookViewId="0">
      <selection activeCell="E21" sqref="E21"/>
    </sheetView>
  </sheetViews>
  <sheetFormatPr defaultColWidth="8.42578125" defaultRowHeight="12.75"/>
  <cols>
    <col min="1" max="1" width="11.7109375" style="1" customWidth="1"/>
    <col min="2" max="2" width="5" style="1" customWidth="1"/>
    <col min="3" max="3" width="8.7109375" style="1" bestFit="1" customWidth="1"/>
    <col min="4" max="4" width="9" style="2" customWidth="1"/>
    <col min="5" max="5" width="10.42578125" style="1" customWidth="1"/>
    <col min="6" max="6" width="14.140625" style="1" customWidth="1"/>
    <col min="7" max="7" width="3.5703125" style="1" customWidth="1"/>
    <col min="8" max="8" width="12.7109375" style="1" customWidth="1"/>
    <col min="9" max="9" width="2.85546875" style="1" customWidth="1"/>
    <col min="10" max="10" width="12.7109375" style="1" customWidth="1"/>
    <col min="11" max="11" width="2.85546875" style="1" customWidth="1"/>
    <col min="12" max="12" width="10" style="1" customWidth="1"/>
    <col min="13" max="13" width="7.5703125" style="1" customWidth="1"/>
    <col min="14" max="14" width="11.42578125" style="1" customWidth="1"/>
    <col min="15" max="15" width="8.42578125" style="1"/>
    <col min="16" max="16" width="10" style="1" customWidth="1"/>
    <col min="17" max="17" width="7.5703125" style="1" customWidth="1"/>
    <col min="18" max="18" width="11.42578125" style="1" customWidth="1"/>
    <col min="19" max="27" width="8.42578125" style="1"/>
    <col min="28" max="28" width="11" style="1" customWidth="1"/>
    <col min="29" max="31" width="8.42578125" style="1"/>
    <col min="32" max="32" width="11.140625" style="1" customWidth="1"/>
    <col min="33" max="16384" width="8.42578125" style="1"/>
  </cols>
  <sheetData>
    <row r="1" spans="1:16">
      <c r="C1" s="1" t="s">
        <v>0</v>
      </c>
      <c r="L1" s="3" t="s">
        <v>1</v>
      </c>
      <c r="P1" s="3"/>
    </row>
    <row r="2" spans="1:16">
      <c r="A2" s="4"/>
      <c r="B2" s="5"/>
      <c r="C2" s="74" t="s">
        <v>49</v>
      </c>
      <c r="D2" s="74"/>
      <c r="E2" s="74"/>
      <c r="F2" s="74"/>
      <c r="G2" s="74"/>
      <c r="H2" s="74"/>
      <c r="I2" s="74"/>
      <c r="J2" s="74"/>
      <c r="K2" s="74"/>
      <c r="L2" s="74"/>
    </row>
    <row r="3" spans="1:16"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P3" s="7"/>
    </row>
    <row r="4" spans="1:16">
      <c r="L4" s="3"/>
      <c r="P4" s="3"/>
    </row>
    <row r="7" spans="1:16">
      <c r="C7" s="67" t="s">
        <v>3</v>
      </c>
      <c r="D7" s="68"/>
      <c r="E7" s="68"/>
      <c r="F7" s="68"/>
      <c r="G7" s="68"/>
      <c r="H7" s="68"/>
      <c r="I7" s="68"/>
      <c r="J7" s="68"/>
      <c r="K7" s="8"/>
    </row>
    <row r="8" spans="1:16">
      <c r="C8" s="67" t="s">
        <v>4</v>
      </c>
      <c r="D8" s="68"/>
      <c r="E8" s="68"/>
      <c r="F8" s="68"/>
      <c r="G8" s="68"/>
      <c r="H8" s="68"/>
      <c r="I8" s="68"/>
      <c r="J8" s="68"/>
      <c r="K8" s="8"/>
    </row>
    <row r="11" spans="1:16">
      <c r="C11" s="9" t="s">
        <v>5</v>
      </c>
      <c r="D11" s="9" t="s">
        <v>6</v>
      </c>
      <c r="E11" s="10" t="s">
        <v>7</v>
      </c>
      <c r="F11" s="75" t="s">
        <v>8</v>
      </c>
      <c r="G11" s="75"/>
      <c r="H11" s="75" t="s">
        <v>9</v>
      </c>
      <c r="I11" s="75"/>
      <c r="J11" s="75" t="s">
        <v>10</v>
      </c>
      <c r="K11" s="75"/>
    </row>
    <row r="12" spans="1:16" ht="19.5" customHeight="1">
      <c r="C12" s="11"/>
      <c r="D12" s="8"/>
      <c r="E12" s="11"/>
      <c r="F12" s="67" t="s">
        <v>11</v>
      </c>
      <c r="G12" s="68"/>
      <c r="H12" s="67" t="s">
        <v>12</v>
      </c>
      <c r="I12" s="68"/>
      <c r="J12" s="11"/>
      <c r="K12" s="11"/>
    </row>
    <row r="13" spans="1:16" s="12" customFormat="1">
      <c r="C13" s="13" t="s">
        <v>13</v>
      </c>
      <c r="D13" s="13"/>
      <c r="E13" s="14" t="s">
        <v>14</v>
      </c>
      <c r="F13" s="69" t="s">
        <v>15</v>
      </c>
      <c r="G13" s="70"/>
      <c r="H13" s="69" t="s">
        <v>16</v>
      </c>
      <c r="I13" s="70"/>
      <c r="J13" s="15"/>
      <c r="K13" s="15"/>
    </row>
    <row r="14" spans="1:16" s="16" customFormat="1" ht="15.75" customHeight="1" thickBot="1">
      <c r="C14" s="17" t="s">
        <v>17</v>
      </c>
      <c r="D14" s="17" t="s">
        <v>18</v>
      </c>
      <c r="E14" s="18" t="s">
        <v>19</v>
      </c>
      <c r="F14" s="71" t="str">
        <f>A45</f>
        <v>7/1/2023</v>
      </c>
      <c r="G14" s="71"/>
      <c r="H14" s="72" t="s">
        <v>20</v>
      </c>
      <c r="I14" s="73"/>
      <c r="J14" s="19" t="s">
        <v>21</v>
      </c>
      <c r="K14" s="17"/>
    </row>
    <row r="15" spans="1:16" ht="8.25" customHeight="1"/>
    <row r="16" spans="1:16">
      <c r="B16" s="2">
        <v>1</v>
      </c>
      <c r="C16" s="2" t="s">
        <v>22</v>
      </c>
      <c r="D16" s="2" t="s">
        <v>23</v>
      </c>
      <c r="E16" s="66">
        <v>13</v>
      </c>
      <c r="F16" s="20">
        <f>ROUND((E16*$D$45)+$B$45,2)</f>
        <v>175.94</v>
      </c>
      <c r="G16" s="20"/>
      <c r="H16" s="20">
        <f>ROUND((E16*$D$42)+$B$42,2)</f>
        <v>172.4</v>
      </c>
      <c r="I16" s="20"/>
      <c r="J16" s="20">
        <f>H16-F16</f>
        <v>-3.539999999999992</v>
      </c>
      <c r="K16" s="20"/>
    </row>
    <row r="17" spans="2:18">
      <c r="B17" s="2">
        <f t="shared" ref="B17:B27" si="0">B16+1</f>
        <v>2</v>
      </c>
      <c r="D17" s="2" t="s">
        <v>24</v>
      </c>
      <c r="E17" s="66">
        <v>10.9</v>
      </c>
      <c r="F17" s="20">
        <f t="shared" ref="F17" si="1">ROUND((E17*$D$45)+$B$45,2)</f>
        <v>148.61000000000001</v>
      </c>
      <c r="G17" s="21"/>
      <c r="H17" s="20">
        <f>ROUND((E17*$D$42)+$B$42,2)</f>
        <v>145.63999999999999</v>
      </c>
      <c r="I17" s="21"/>
      <c r="J17" s="21">
        <f>H17-F17</f>
        <v>-2.9700000000000273</v>
      </c>
      <c r="K17" s="21"/>
    </row>
    <row r="18" spans="2:18">
      <c r="B18" s="2">
        <f t="shared" si="0"/>
        <v>3</v>
      </c>
      <c r="D18" s="2" t="s">
        <v>25</v>
      </c>
      <c r="E18" s="66">
        <v>8.8000000000000007</v>
      </c>
      <c r="F18" s="20">
        <f>ROUND((E18*$D$45)+$B$45,2)</f>
        <v>121.28</v>
      </c>
      <c r="G18" s="21"/>
      <c r="H18" s="20">
        <f>ROUND((E18*$D$42)+$B$42,2)</f>
        <v>118.88</v>
      </c>
      <c r="I18" s="21"/>
      <c r="J18" s="21">
        <f>H18-F18</f>
        <v>-2.4000000000000057</v>
      </c>
      <c r="K18" s="21"/>
    </row>
    <row r="19" spans="2:18">
      <c r="B19" s="2">
        <f t="shared" si="0"/>
        <v>4</v>
      </c>
      <c r="D19" s="2" t="s">
        <v>26</v>
      </c>
      <c r="E19" s="66">
        <v>7.3</v>
      </c>
      <c r="F19" s="20">
        <f>ROUND((E19*$C$45)+$B$45,2)</f>
        <v>93.29</v>
      </c>
      <c r="G19" s="21"/>
      <c r="H19" s="20">
        <f>ROUND((E19*$C$42)+$B$42,2)</f>
        <v>91.69</v>
      </c>
      <c r="I19" s="21"/>
      <c r="J19" s="21">
        <f t="shared" ref="J19:J27" si="2">H19-F19</f>
        <v>-1.6000000000000085</v>
      </c>
      <c r="K19" s="21"/>
    </row>
    <row r="20" spans="2:18">
      <c r="B20" s="2">
        <f t="shared" si="0"/>
        <v>5</v>
      </c>
      <c r="D20" s="2" t="s">
        <v>27</v>
      </c>
      <c r="E20" s="66">
        <v>3.8</v>
      </c>
      <c r="F20" s="20">
        <f t="shared" ref="F20:F23" si="3">ROUND((E20*$C$45)+$B$45,2)</f>
        <v>51.8</v>
      </c>
      <c r="G20" s="21"/>
      <c r="H20" s="20">
        <f>ROUND((E20*$C$42)+$B$42,2)</f>
        <v>50.97</v>
      </c>
      <c r="I20" s="21"/>
      <c r="J20" s="21">
        <f t="shared" si="2"/>
        <v>-0.82999999999999829</v>
      </c>
      <c r="K20" s="21"/>
    </row>
    <row r="21" spans="2:18">
      <c r="B21" s="2">
        <f t="shared" si="0"/>
        <v>6</v>
      </c>
      <c r="D21" s="2" t="s">
        <v>28</v>
      </c>
      <c r="E21" s="66">
        <v>2.7</v>
      </c>
      <c r="F21" s="20">
        <f>ROUND((E21*$C$45)+$B$45,2)</f>
        <v>38.76</v>
      </c>
      <c r="G21" s="21"/>
      <c r="H21" s="20">
        <f t="shared" ref="H21:H24" si="4">ROUND((E21*$C$42)+$B$42,2)</f>
        <v>38.17</v>
      </c>
      <c r="I21" s="21"/>
      <c r="J21" s="21">
        <f t="shared" si="2"/>
        <v>-0.58999999999999631</v>
      </c>
      <c r="K21" s="21"/>
    </row>
    <row r="22" spans="2:18">
      <c r="B22" s="2">
        <f t="shared" si="0"/>
        <v>7</v>
      </c>
      <c r="D22" s="2" t="s">
        <v>29</v>
      </c>
      <c r="E22" s="66">
        <v>1.8</v>
      </c>
      <c r="F22" s="20">
        <f t="shared" si="3"/>
        <v>28.09</v>
      </c>
      <c r="G22" s="21"/>
      <c r="H22" s="20">
        <f t="shared" si="4"/>
        <v>27.69</v>
      </c>
      <c r="I22" s="21"/>
      <c r="J22" s="21">
        <f t="shared" si="2"/>
        <v>-0.39999999999999858</v>
      </c>
      <c r="K22" s="21"/>
    </row>
    <row r="23" spans="2:18">
      <c r="B23" s="2">
        <f t="shared" si="0"/>
        <v>8</v>
      </c>
      <c r="D23" s="2" t="s">
        <v>30</v>
      </c>
      <c r="E23" s="66">
        <v>1.6</v>
      </c>
      <c r="F23" s="20">
        <f t="shared" si="3"/>
        <v>25.72</v>
      </c>
      <c r="G23" s="21"/>
      <c r="H23" s="20">
        <f t="shared" si="4"/>
        <v>25.37</v>
      </c>
      <c r="I23" s="21"/>
      <c r="J23" s="21">
        <f t="shared" si="2"/>
        <v>-0.34999999999999787</v>
      </c>
      <c r="K23" s="21"/>
    </row>
    <row r="24" spans="2:18">
      <c r="B24" s="2">
        <f t="shared" si="0"/>
        <v>9</v>
      </c>
      <c r="D24" s="2" t="s">
        <v>31</v>
      </c>
      <c r="E24" s="66">
        <v>1.8</v>
      </c>
      <c r="F24" s="20">
        <f>ROUND((E24*$C$45)+$B$45,2)</f>
        <v>28.09</v>
      </c>
      <c r="G24" s="21"/>
      <c r="H24" s="20">
        <f t="shared" si="4"/>
        <v>27.69</v>
      </c>
      <c r="I24" s="21"/>
      <c r="J24" s="21">
        <f t="shared" si="2"/>
        <v>-0.39999999999999858</v>
      </c>
      <c r="K24" s="21"/>
    </row>
    <row r="25" spans="2:18">
      <c r="B25" s="2">
        <f t="shared" si="0"/>
        <v>10</v>
      </c>
      <c r="D25" s="2" t="s">
        <v>32</v>
      </c>
      <c r="E25" s="66">
        <v>2.7</v>
      </c>
      <c r="F25" s="20">
        <f>ROUND((E25*$C$45)+$B$45,2)</f>
        <v>38.76</v>
      </c>
      <c r="G25" s="21"/>
      <c r="H25" s="20">
        <f>ROUND((E25*$C$42)+$B$42,2)</f>
        <v>38.17</v>
      </c>
      <c r="I25" s="21"/>
      <c r="J25" s="21">
        <f t="shared" si="2"/>
        <v>-0.58999999999999631</v>
      </c>
      <c r="K25" s="21"/>
    </row>
    <row r="26" spans="2:18">
      <c r="B26" s="2">
        <f t="shared" si="0"/>
        <v>11</v>
      </c>
      <c r="D26" s="2" t="s">
        <v>33</v>
      </c>
      <c r="E26" s="66">
        <v>5.5</v>
      </c>
      <c r="F26" s="20">
        <f>ROUND((E26*$D$45)+$B$45,2)</f>
        <v>78.33</v>
      </c>
      <c r="G26" s="21"/>
      <c r="H26" s="20">
        <f>ROUND((E26*$D$42)+$B$42,2)</f>
        <v>76.83</v>
      </c>
      <c r="I26" s="21"/>
      <c r="J26" s="21">
        <f t="shared" si="2"/>
        <v>-1.5</v>
      </c>
      <c r="K26" s="21"/>
      <c r="M26" s="22"/>
      <c r="N26" s="22"/>
      <c r="Q26" s="22"/>
      <c r="R26" s="22"/>
    </row>
    <row r="27" spans="2:18">
      <c r="B27" s="2">
        <f t="shared" si="0"/>
        <v>12</v>
      </c>
      <c r="D27" s="2" t="s">
        <v>34</v>
      </c>
      <c r="E27" s="66">
        <v>10.1</v>
      </c>
      <c r="F27" s="20">
        <f>ROUND((E27*$D$45)+$B$45,2)</f>
        <v>138.19999999999999</v>
      </c>
      <c r="G27" s="21"/>
      <c r="H27" s="20">
        <f>ROUND((E27*$D$42)+$B$42,2)</f>
        <v>135.44999999999999</v>
      </c>
      <c r="I27" s="21"/>
      <c r="J27" s="21">
        <f t="shared" si="2"/>
        <v>-2.75</v>
      </c>
      <c r="K27" s="21"/>
      <c r="M27" s="22"/>
      <c r="N27" s="22"/>
      <c r="Q27" s="22"/>
      <c r="R27" s="22"/>
    </row>
    <row r="28" spans="2:18" ht="7.5" customHeight="1" thickBot="1">
      <c r="B28" s="2"/>
      <c r="E28" s="23"/>
      <c r="F28" s="24"/>
      <c r="G28" s="24"/>
      <c r="H28" s="24"/>
      <c r="I28" s="24"/>
      <c r="J28" s="25"/>
      <c r="K28" s="26"/>
    </row>
    <row r="29" spans="2:18" ht="7.5" customHeight="1" thickTop="1">
      <c r="B29" s="2"/>
      <c r="E29" s="27"/>
      <c r="F29" s="28"/>
      <c r="G29" s="28"/>
      <c r="H29" s="2"/>
      <c r="I29" s="2"/>
      <c r="J29" s="28" t="s">
        <v>0</v>
      </c>
      <c r="K29" s="28"/>
      <c r="M29" s="22"/>
      <c r="N29" s="22"/>
      <c r="O29" s="22"/>
      <c r="Q29" s="22"/>
      <c r="R29" s="22"/>
    </row>
    <row r="30" spans="2:18">
      <c r="B30" s="2">
        <f>B27+1</f>
        <v>13</v>
      </c>
      <c r="D30" s="27" t="s">
        <v>35</v>
      </c>
      <c r="E30" s="29">
        <f>SUM(E16:E29)</f>
        <v>70</v>
      </c>
      <c r="F30" s="20">
        <f>SUM(F16:F27)</f>
        <v>966.87000000000012</v>
      </c>
      <c r="G30" s="20"/>
      <c r="H30" s="20">
        <f>SUM(H16:H27)</f>
        <v>948.95</v>
      </c>
      <c r="I30" s="20"/>
      <c r="J30" s="64">
        <f>SUM(J16:J27)</f>
        <v>-17.920000000000019</v>
      </c>
      <c r="K30" s="20"/>
    </row>
    <row r="31" spans="2:18">
      <c r="F31" s="30"/>
      <c r="G31" s="30"/>
    </row>
    <row r="32" spans="2:18">
      <c r="C32" s="1" t="s">
        <v>0</v>
      </c>
      <c r="H32" s="3" t="s">
        <v>36</v>
      </c>
      <c r="I32" s="3"/>
      <c r="J32" s="31">
        <f>ROUND(J30/F30,4)*100</f>
        <v>-1.8499999999999999</v>
      </c>
      <c r="K32" s="32" t="s">
        <v>37</v>
      </c>
    </row>
    <row r="33" spans="1:18">
      <c r="J33" s="33"/>
      <c r="K33" s="33"/>
    </row>
    <row r="40" spans="1:18" ht="15">
      <c r="A40" s="34"/>
      <c r="B40"/>
      <c r="C40" s="35" t="s">
        <v>38</v>
      </c>
      <c r="D40" s="35" t="s">
        <v>39</v>
      </c>
      <c r="E40" s="2"/>
      <c r="F40" s="2"/>
      <c r="G40" s="2"/>
      <c r="H40" s="2"/>
      <c r="I40" s="2"/>
    </row>
    <row r="41" spans="1:18" ht="15.75" thickBot="1">
      <c r="A41"/>
      <c r="B41" s="36" t="s">
        <v>40</v>
      </c>
      <c r="C41" s="37" t="s">
        <v>41</v>
      </c>
      <c r="D41" s="37" t="s">
        <v>41</v>
      </c>
    </row>
    <row r="42" spans="1:18" ht="15">
      <c r="A42" s="6" t="s">
        <v>42</v>
      </c>
      <c r="B42" s="38">
        <v>6.75</v>
      </c>
      <c r="C42" s="39">
        <f>P67</f>
        <v>11.63588</v>
      </c>
      <c r="D42" s="39">
        <f>R67</f>
        <v>12.742140000000001</v>
      </c>
      <c r="E42" s="28"/>
      <c r="F42" s="40"/>
      <c r="G42" s="28"/>
      <c r="H42" s="28"/>
      <c r="I42" s="28"/>
    </row>
    <row r="43" spans="1:18" ht="15">
      <c r="A43" s="41" t="s">
        <v>48</v>
      </c>
      <c r="B43" s="38"/>
      <c r="C43" s="42"/>
      <c r="D43" s="42"/>
      <c r="E43" s="28"/>
      <c r="F43" s="40"/>
      <c r="G43" s="28"/>
      <c r="H43" s="28"/>
      <c r="I43" s="28"/>
    </row>
    <row r="44" spans="1:18" ht="15">
      <c r="A44" t="s">
        <v>43</v>
      </c>
      <c r="B44" s="38"/>
      <c r="C44" s="43"/>
      <c r="D44" s="43"/>
      <c r="E44" s="28"/>
      <c r="F44" s="28"/>
      <c r="G44" s="28"/>
      <c r="H44" s="40"/>
      <c r="I44" s="28"/>
    </row>
    <row r="45" spans="1:18" ht="15">
      <c r="A45" s="41" t="s">
        <v>50</v>
      </c>
      <c r="B45" s="38">
        <v>6.75</v>
      </c>
      <c r="C45" s="39">
        <f>L67</f>
        <v>11.85488</v>
      </c>
      <c r="D45" s="39">
        <f>N67</f>
        <v>13.014860000000001</v>
      </c>
      <c r="E45" s="28"/>
      <c r="G45" s="28"/>
      <c r="H45" s="40"/>
      <c r="I45" s="28"/>
    </row>
    <row r="46" spans="1:18">
      <c r="A46" s="44" t="s">
        <v>44</v>
      </c>
      <c r="C46" s="65">
        <f>C42-C45</f>
        <v>-0.21899999999999942</v>
      </c>
      <c r="D46" s="65">
        <f>D42-D45</f>
        <v>-0.27271999999999963</v>
      </c>
      <c r="E46" s="2"/>
      <c r="G46" s="28"/>
      <c r="H46" s="28"/>
      <c r="I46" s="28"/>
      <c r="L46" s="1" t="s">
        <v>43</v>
      </c>
      <c r="N46" s="1" t="s">
        <v>45</v>
      </c>
      <c r="P46" s="1" t="s">
        <v>42</v>
      </c>
      <c r="R46" s="1" t="s">
        <v>42</v>
      </c>
    </row>
    <row r="47" spans="1:18">
      <c r="A47" s="46"/>
      <c r="E47" s="47"/>
      <c r="F47" s="28"/>
      <c r="G47" s="28"/>
      <c r="H47" s="28"/>
      <c r="I47" s="28"/>
      <c r="J47" s="28"/>
      <c r="K47" s="28"/>
    </row>
    <row r="48" spans="1:18">
      <c r="L48" s="1" t="s">
        <v>38</v>
      </c>
      <c r="N48" s="1" t="s">
        <v>39</v>
      </c>
      <c r="P48" s="1" t="s">
        <v>46</v>
      </c>
      <c r="R48" s="1" t="s">
        <v>47</v>
      </c>
    </row>
    <row r="49" spans="4:32" ht="15">
      <c r="L49" s="52">
        <v>2.65544</v>
      </c>
      <c r="N49" s="52">
        <v>3.2540100000000001</v>
      </c>
      <c r="P49" s="52">
        <v>2.65544</v>
      </c>
      <c r="R49" s="52">
        <v>3.2540100000000001</v>
      </c>
      <c r="Z49" s="39"/>
      <c r="AB49" s="39"/>
      <c r="AD49" s="39"/>
      <c r="AF49" s="39"/>
    </row>
    <row r="50" spans="4:32" ht="15">
      <c r="D50" s="1"/>
      <c r="L50" s="53">
        <v>3.2210000000000003E-2</v>
      </c>
      <c r="N50" s="53">
        <v>4.3819999999999998E-2</v>
      </c>
      <c r="P50" s="54">
        <v>-0.18679000000000001</v>
      </c>
      <c r="Q50" s="55"/>
      <c r="R50" s="61">
        <v>-0.22889999999999999</v>
      </c>
      <c r="Z50" s="39"/>
      <c r="AB50" s="39"/>
      <c r="AD50" s="39"/>
      <c r="AF50" s="39"/>
    </row>
    <row r="51" spans="4:32" ht="15">
      <c r="L51" s="53">
        <v>0.20321</v>
      </c>
      <c r="N51" s="53">
        <v>0.20321</v>
      </c>
      <c r="P51" s="53">
        <v>0.20321</v>
      </c>
      <c r="R51" s="53">
        <v>0.20321</v>
      </c>
      <c r="Z51" s="39"/>
      <c r="AB51" s="39"/>
      <c r="AD51" s="39"/>
      <c r="AF51" s="39"/>
    </row>
    <row r="52" spans="4:32" ht="15">
      <c r="L52" s="53">
        <v>1.3480000000000001E-2</v>
      </c>
      <c r="N52" s="53">
        <v>1.3480000000000001E-2</v>
      </c>
      <c r="P52" s="53">
        <v>1.3480000000000001E-2</v>
      </c>
      <c r="R52" s="53">
        <v>1.3480000000000001E-2</v>
      </c>
      <c r="Z52" s="39"/>
      <c r="AB52" s="39"/>
      <c r="AD52" s="39"/>
      <c r="AF52" s="39"/>
    </row>
    <row r="53" spans="4:32" ht="15">
      <c r="L53" s="56">
        <v>0</v>
      </c>
      <c r="N53" s="56">
        <v>0</v>
      </c>
      <c r="P53" s="56">
        <v>0</v>
      </c>
      <c r="R53" s="56">
        <v>0</v>
      </c>
      <c r="Z53" s="39"/>
      <c r="AB53" s="39"/>
      <c r="AD53" s="39"/>
      <c r="AF53" s="39"/>
    </row>
    <row r="54" spans="4:32" ht="15">
      <c r="L54" s="56">
        <v>0</v>
      </c>
      <c r="N54" s="56">
        <v>0</v>
      </c>
      <c r="P54" s="56">
        <v>0</v>
      </c>
      <c r="R54" s="56">
        <v>0</v>
      </c>
      <c r="Z54" s="39"/>
      <c r="AB54" s="39"/>
      <c r="AD54" s="39"/>
      <c r="AF54" s="39"/>
    </row>
    <row r="55" spans="4:32" ht="15">
      <c r="L55" s="57">
        <v>3.46E-3</v>
      </c>
      <c r="N55" s="57">
        <v>4.7099999999999998E-3</v>
      </c>
      <c r="P55" s="57">
        <v>3.46E-3</v>
      </c>
      <c r="R55" s="57">
        <v>4.7099999999999998E-3</v>
      </c>
      <c r="Z55" s="39"/>
      <c r="AB55" s="39"/>
      <c r="AD55" s="39"/>
      <c r="AF55" s="39"/>
    </row>
    <row r="56" spans="4:32">
      <c r="L56" s="58">
        <f>SUM(L49:L55)</f>
        <v>2.9077999999999999</v>
      </c>
      <c r="M56" s="58"/>
      <c r="N56" s="58">
        <f>SUM(N49:N55)</f>
        <v>3.5192300000000003</v>
      </c>
      <c r="O56" s="49"/>
      <c r="P56" s="58">
        <f>SUM(P49:P55)</f>
        <v>2.6888000000000001</v>
      </c>
      <c r="Q56" s="58"/>
      <c r="R56" s="58">
        <f>SUM(R49:R55)</f>
        <v>3.2465100000000002</v>
      </c>
      <c r="Z56" s="48"/>
      <c r="AA56" s="49"/>
      <c r="AB56" s="48"/>
      <c r="AC56" s="49"/>
      <c r="AD56" s="48"/>
      <c r="AE56" s="49"/>
      <c r="AF56" s="48"/>
    </row>
    <row r="57" spans="4:32">
      <c r="D57" s="1"/>
      <c r="L57" s="59"/>
      <c r="M57" s="11"/>
      <c r="N57" s="58"/>
      <c r="P57" s="59"/>
      <c r="Q57" s="11"/>
      <c r="R57" s="58"/>
      <c r="AB57" s="50"/>
    </row>
    <row r="58" spans="4:32" ht="15">
      <c r="D58" s="1"/>
      <c r="L58" s="52">
        <v>0.38433</v>
      </c>
      <c r="N58" s="52">
        <v>0.91359000000000001</v>
      </c>
      <c r="P58" s="52">
        <v>0.38433</v>
      </c>
      <c r="R58" s="52">
        <v>0.91359000000000001</v>
      </c>
      <c r="Z58" s="39"/>
      <c r="AB58" s="39"/>
      <c r="AD58" s="39"/>
      <c r="AF58" s="39"/>
    </row>
    <row r="59" spans="4:32" ht="15">
      <c r="D59" s="1"/>
      <c r="L59" s="62">
        <v>1.392E-2</v>
      </c>
      <c r="N59" s="62">
        <v>3.3210000000000003E-2</v>
      </c>
      <c r="P59" s="62">
        <v>1.392E-2</v>
      </c>
      <c r="R59" s="62">
        <v>3.3210000000000003E-2</v>
      </c>
      <c r="Z59" s="39"/>
      <c r="AB59" s="39"/>
      <c r="AD59" s="39"/>
      <c r="AF59" s="39"/>
    </row>
    <row r="60" spans="4:32" ht="15">
      <c r="D60" s="1"/>
      <c r="L60" s="60">
        <f>L58+L59</f>
        <v>0.39824999999999999</v>
      </c>
      <c r="M60" s="60"/>
      <c r="N60" s="60">
        <f t="shared" ref="N60" si="5">N58+N59</f>
        <v>0.94679999999999997</v>
      </c>
      <c r="O60" s="49"/>
      <c r="P60" s="60">
        <f>P58+P59</f>
        <v>0.39824999999999999</v>
      </c>
      <c r="Q60" s="60"/>
      <c r="R60" s="60">
        <f t="shared" ref="R60" si="6">R58+R59</f>
        <v>0.94679999999999997</v>
      </c>
      <c r="Z60" s="39"/>
      <c r="AA60" s="49"/>
      <c r="AB60" s="39"/>
      <c r="AC60" s="49"/>
      <c r="AD60" s="39"/>
      <c r="AE60" s="49"/>
      <c r="AF60" s="39"/>
    </row>
    <row r="61" spans="4:32" ht="15">
      <c r="D61" s="51"/>
      <c r="L61" s="59"/>
      <c r="N61" s="58"/>
      <c r="P61" s="59"/>
      <c r="R61" s="58"/>
      <c r="Z61" s="39"/>
      <c r="AB61" s="39"/>
      <c r="AD61" s="39"/>
      <c r="AF61" s="39"/>
    </row>
    <row r="62" spans="4:32" ht="15">
      <c r="D62" s="1"/>
      <c r="L62" s="52">
        <v>6.58934</v>
      </c>
      <c r="N62" s="52">
        <v>6.58934</v>
      </c>
      <c r="P62" s="52">
        <v>6.58934</v>
      </c>
      <c r="R62" s="52">
        <v>6.58934</v>
      </c>
      <c r="Z62" s="39"/>
      <c r="AB62" s="39"/>
      <c r="AD62" s="39"/>
      <c r="AF62" s="39"/>
    </row>
    <row r="63" spans="4:32" ht="15">
      <c r="D63" s="3"/>
      <c r="L63" s="62">
        <v>1.95949</v>
      </c>
      <c r="M63" s="63"/>
      <c r="N63" s="62">
        <v>1.95949</v>
      </c>
      <c r="O63" s="63"/>
      <c r="P63" s="62">
        <v>1.95949</v>
      </c>
      <c r="Q63" s="63"/>
      <c r="R63" s="62">
        <v>1.95949</v>
      </c>
      <c r="Z63" s="39"/>
      <c r="AB63" s="39"/>
      <c r="AD63" s="39"/>
      <c r="AF63" s="39"/>
    </row>
    <row r="64" spans="4:32" ht="15">
      <c r="D64" s="45"/>
      <c r="L64" s="58">
        <f>L62+L63</f>
        <v>8.5488300000000006</v>
      </c>
      <c r="M64" s="58"/>
      <c r="N64" s="58">
        <f t="shared" ref="N64" si="7">N62+N63</f>
        <v>8.5488300000000006</v>
      </c>
      <c r="P64" s="58">
        <f>P62+P63</f>
        <v>8.5488300000000006</v>
      </c>
      <c r="Q64" s="58"/>
      <c r="R64" s="58">
        <f t="shared" ref="R64" si="8">R62+R63</f>
        <v>8.5488300000000006</v>
      </c>
      <c r="Z64" s="39"/>
      <c r="AB64" s="39"/>
      <c r="AD64" s="39"/>
      <c r="AF64" s="39"/>
    </row>
    <row r="65" spans="12:32">
      <c r="L65" s="58"/>
      <c r="M65" s="58"/>
      <c r="N65" s="58"/>
      <c r="P65" s="58"/>
      <c r="Q65" s="58"/>
      <c r="R65" s="58"/>
    </row>
    <row r="67" spans="12:32">
      <c r="L67" s="1">
        <f>L64+L60+L56</f>
        <v>11.85488</v>
      </c>
      <c r="N67" s="1">
        <f>N64+N60+N56</f>
        <v>13.014860000000001</v>
      </c>
      <c r="P67" s="51">
        <f>P64+P60+P56</f>
        <v>11.63588</v>
      </c>
      <c r="R67" s="1">
        <f>R64+R60+R56</f>
        <v>12.742140000000001</v>
      </c>
      <c r="Z67" s="51"/>
      <c r="AB67" s="51"/>
      <c r="AD67" s="51"/>
      <c r="AF67" s="51"/>
    </row>
  </sheetData>
  <mergeCells count="12">
    <mergeCell ref="C2:L2"/>
    <mergeCell ref="C7:J7"/>
    <mergeCell ref="C8:J8"/>
    <mergeCell ref="F11:G11"/>
    <mergeCell ref="H11:I11"/>
    <mergeCell ref="J11:K11"/>
    <mergeCell ref="F12:G12"/>
    <mergeCell ref="H12:I12"/>
    <mergeCell ref="F13:G13"/>
    <mergeCell ref="H13:I13"/>
    <mergeCell ref="F14:G14"/>
    <mergeCell ref="H14:I14"/>
  </mergeCells>
  <pageMargins left="0.25" right="0.25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Partey (Services - 6)</dc:creator>
  <cp:lastModifiedBy>Fred Nass</cp:lastModifiedBy>
  <cp:lastPrinted>2023-11-28T16:49:29Z</cp:lastPrinted>
  <dcterms:created xsi:type="dcterms:W3CDTF">2023-11-15T17:56:50Z</dcterms:created>
  <dcterms:modified xsi:type="dcterms:W3CDTF">2023-12-01T20:29:49Z</dcterms:modified>
</cp:coreProperties>
</file>