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23docs\2305721\"/>
    </mc:Choice>
  </mc:AlternateContent>
  <xr:revisionPtr revIDLastSave="0" documentId="8_{5EDFAF33-7E78-448E-B295-86E55AFA50F5}" xr6:coauthVersionLast="47" xr6:coauthVersionMax="47" xr10:uidLastSave="{00000000-0000-0000-0000-000000000000}"/>
  <bookViews>
    <workbookView xWindow="3195" yWindow="825" windowWidth="23610" windowHeight="19650" xr2:uid="{00000000-000D-0000-FFFF-FFFF00000000}"/>
  </bookViews>
  <sheets>
    <sheet name="Exhibit 1.1" sheetId="4" r:id="rId1"/>
  </sheets>
  <definedNames>
    <definedName name="_xlnm.Print_Area" localSheetId="0">'Exhibit 1.1'!$A$1:$I$75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1" i="4" l="1"/>
  <c r="I53" i="4"/>
  <c r="I62" i="4"/>
  <c r="G52" i="4"/>
  <c r="I34" i="4" l="1"/>
  <c r="I30" i="4"/>
  <c r="G60" i="4" l="1"/>
  <c r="I12" i="4"/>
  <c r="I14" i="4" s="1"/>
  <c r="I16" i="4" s="1"/>
  <c r="I18" i="4" s="1"/>
  <c r="I20" i="4" s="1"/>
  <c r="I22" i="4" s="1"/>
  <c r="I24" i="4" s="1"/>
  <c r="I26" i="4" s="1"/>
  <c r="I28" i="4" s="1"/>
  <c r="I55" i="4" l="1"/>
  <c r="G58" i="4" s="1"/>
  <c r="I61" i="4" s="1"/>
  <c r="I63" i="4" s="1"/>
  <c r="D77" i="4" l="1"/>
  <c r="D79" i="4"/>
</calcChain>
</file>

<file path=xl/sharedStrings.xml><?xml version="1.0" encoding="utf-8"?>
<sst xmlns="http://schemas.openxmlformats.org/spreadsheetml/2006/main" count="65" uniqueCount="63">
  <si>
    <t>Collections</t>
  </si>
  <si>
    <t>Payouts</t>
  </si>
  <si>
    <t>Administration</t>
  </si>
  <si>
    <t>Interest</t>
  </si>
  <si>
    <t>Account</t>
  </si>
  <si>
    <t>Balance</t>
  </si>
  <si>
    <t>Total Year 1:</t>
  </si>
  <si>
    <t>Total Year 2:</t>
  </si>
  <si>
    <t>Total Year 3:</t>
  </si>
  <si>
    <t>A</t>
  </si>
  <si>
    <t>B</t>
  </si>
  <si>
    <t>C</t>
  </si>
  <si>
    <t>D</t>
  </si>
  <si>
    <t>E</t>
  </si>
  <si>
    <t>F</t>
  </si>
  <si>
    <t xml:space="preserve">                   Account 191800 UT/ID Low Income Credit/Charge</t>
  </si>
  <si>
    <t xml:space="preserve">  Amount Available for Payout</t>
  </si>
  <si>
    <t xml:space="preserve">  Payout per Customer</t>
  </si>
  <si>
    <t>Collection Calculation:</t>
  </si>
  <si>
    <t>Payout Calculation:</t>
  </si>
  <si>
    <t xml:space="preserve">  Divided by Projected Participants</t>
  </si>
  <si>
    <t>÷</t>
  </si>
  <si>
    <t>-</t>
  </si>
  <si>
    <t>+</t>
  </si>
  <si>
    <t>Total Year 4:</t>
  </si>
  <si>
    <t>Total Year 5:</t>
  </si>
  <si>
    <t>Total Year 6:</t>
  </si>
  <si>
    <t>Year</t>
  </si>
  <si>
    <t xml:space="preserve">Participant # </t>
  </si>
  <si>
    <t xml:space="preserve">Credit $ </t>
  </si>
  <si>
    <t xml:space="preserve">Inception </t>
  </si>
  <si>
    <t>2010/2011</t>
  </si>
  <si>
    <t>2011/2012</t>
  </si>
  <si>
    <t>2012/2013</t>
  </si>
  <si>
    <t>2013/2014</t>
  </si>
  <si>
    <t>2014/2015</t>
  </si>
  <si>
    <t>2015/2016</t>
  </si>
  <si>
    <t>2016/2017</t>
  </si>
  <si>
    <t>Total Year 7:</t>
  </si>
  <si>
    <t>DEU Exhibit 1.1</t>
  </si>
  <si>
    <t>2017/2018</t>
  </si>
  <si>
    <t>Total Year 8:</t>
  </si>
  <si>
    <t>2018/2019</t>
  </si>
  <si>
    <t>Total Year 9:</t>
  </si>
  <si>
    <t>Total Year 10:</t>
  </si>
  <si>
    <t>2019/2020</t>
  </si>
  <si>
    <t>2020/2021</t>
  </si>
  <si>
    <t>Total Year 11:</t>
  </si>
  <si>
    <t>2021/2022</t>
  </si>
  <si>
    <t>Dominion Energy Utah</t>
  </si>
  <si>
    <t>Weatherization Funding</t>
  </si>
  <si>
    <t>Total Year 12:</t>
  </si>
  <si>
    <t>Total Year 13:</t>
  </si>
  <si>
    <t>2022/2023</t>
  </si>
  <si>
    <t>2023/2024</t>
  </si>
  <si>
    <t xml:space="preserve">  Plus Balance Owed as of July 2023</t>
  </si>
  <si>
    <t xml:space="preserve">  Cumulative Collection 2010 - 2023</t>
  </si>
  <si>
    <t xml:space="preserve">  Less Allowed Collection 2010 - 2023</t>
  </si>
  <si>
    <t xml:space="preserve">  Plus Allowed Collection 2023 - 2024</t>
  </si>
  <si>
    <t xml:space="preserve"> Over Collection</t>
  </si>
  <si>
    <t>proposed</t>
  </si>
  <si>
    <t xml:space="preserve">  Projected Collection 2023 - 2024</t>
  </si>
  <si>
    <t>Docket No. 23-057-21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</si>
</sst>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 Unicode MS"/>
      <family val="2"/>
    </font>
    <font>
      <sz val="9"/>
      <name val="Arial Unicode MS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0"/>
      <name val="Arial Unicode MS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5" fillId="0" borderId="0" xfId="0" applyFont="1"/>
    <xf numFmtId="0" fontId="6" fillId="0" borderId="0" xfId="0" applyFont="1"/>
    <xf numFmtId="5" fontId="6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5" fontId="7" fillId="0" borderId="0" xfId="0" applyNumberFormat="1" applyFont="1"/>
    <xf numFmtId="0" fontId="4" fillId="0" borderId="0" xfId="0" applyFont="1" applyAlignment="1">
      <alignment horizontal="center"/>
    </xf>
    <xf numFmtId="0" fontId="8" fillId="0" borderId="0" xfId="0" applyFont="1"/>
    <xf numFmtId="5" fontId="7" fillId="0" borderId="1" xfId="0" applyNumberFormat="1" applyFont="1" applyBorder="1"/>
    <xf numFmtId="5" fontId="7" fillId="0" borderId="2" xfId="0" applyNumberFormat="1" applyFont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quotePrefix="1" applyBorder="1" applyAlignment="1">
      <alignment horizontal="right"/>
    </xf>
    <xf numFmtId="0" fontId="7" fillId="0" borderId="2" xfId="0" quotePrefix="1" applyFont="1" applyBorder="1" applyAlignment="1">
      <alignment horizontal="right"/>
    </xf>
    <xf numFmtId="5" fontId="0" fillId="0" borderId="4" xfId="0" applyNumberFormat="1" applyBorder="1"/>
    <xf numFmtId="5" fontId="1" fillId="0" borderId="0" xfId="0" applyNumberFormat="1" applyFont="1"/>
    <xf numFmtId="7" fontId="7" fillId="0" borderId="0" xfId="0" applyNumberFormat="1" applyFont="1"/>
    <xf numFmtId="5" fontId="0" fillId="0" borderId="0" xfId="0" applyNumberFormat="1"/>
    <xf numFmtId="164" fontId="3" fillId="0" borderId="0" xfId="1" applyNumberFormat="1" applyFont="1"/>
    <xf numFmtId="2" fontId="0" fillId="0" borderId="0" xfId="0" applyNumberFormat="1"/>
    <xf numFmtId="3" fontId="0" fillId="0" borderId="0" xfId="0" applyNumberFormat="1"/>
    <xf numFmtId="7" fontId="0" fillId="0" borderId="0" xfId="0" applyNumberFormat="1"/>
    <xf numFmtId="44" fontId="3" fillId="0" borderId="0" xfId="2" applyFont="1"/>
    <xf numFmtId="0" fontId="8" fillId="0" borderId="2" xfId="0" applyFont="1" applyBorder="1" applyAlignment="1">
      <alignment horizontal="center"/>
    </xf>
    <xf numFmtId="0" fontId="9" fillId="0" borderId="0" xfId="0" applyFont="1"/>
    <xf numFmtId="37" fontId="7" fillId="0" borderId="1" xfId="0" applyNumberFormat="1" applyFont="1" applyBorder="1"/>
    <xf numFmtId="164" fontId="8" fillId="0" borderId="0" xfId="1" applyNumberFormat="1" applyFont="1"/>
    <xf numFmtId="5" fontId="5" fillId="0" borderId="0" xfId="0" applyNumberFormat="1" applyFont="1"/>
    <xf numFmtId="44" fontId="3" fillId="0" borderId="0" xfId="2" applyFont="1" applyFill="1"/>
    <xf numFmtId="17" fontId="10" fillId="0" borderId="5" xfId="0" applyNumberFormat="1" applyFont="1" applyBorder="1"/>
    <xf numFmtId="5" fontId="2" fillId="0" borderId="3" xfId="3" applyNumberFormat="1" applyFont="1" applyBorder="1"/>
    <xf numFmtId="0" fontId="11" fillId="0" borderId="0" xfId="0" applyFont="1"/>
    <xf numFmtId="44" fontId="11" fillId="0" borderId="0" xfId="2" applyFont="1" applyFill="1"/>
    <xf numFmtId="0" fontId="12" fillId="0" borderId="0" xfId="0" applyFont="1" applyAlignment="1">
      <alignment horizontal="right"/>
    </xf>
    <xf numFmtId="3" fontId="11" fillId="0" borderId="0" xfId="0" applyNumberFormat="1" applyFont="1"/>
  </cellXfs>
  <cellStyles count="4">
    <cellStyle name="Comma" xfId="1" builtinId="3"/>
    <cellStyle name="Currency" xfId="2" builtinId="4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D180D-232A-4ABB-BA37-63227C2AE362}">
  <sheetPr>
    <pageSetUpPr fitToPage="1"/>
  </sheetPr>
  <dimension ref="A1:P79"/>
  <sheetViews>
    <sheetView tabSelected="1" zoomScaleNormal="100" workbookViewId="0">
      <selection activeCell="K72" sqref="K72"/>
    </sheetView>
  </sheetViews>
  <sheetFormatPr defaultRowHeight="15" x14ac:dyDescent="0.25"/>
  <cols>
    <col min="2" max="3" width="13.85546875" customWidth="1"/>
    <col min="4" max="4" width="15.28515625" customWidth="1"/>
    <col min="5" max="5" width="12.85546875" bestFit="1" customWidth="1"/>
    <col min="6" max="6" width="1.7109375" customWidth="1"/>
    <col min="7" max="7" width="14.140625" customWidth="1"/>
    <col min="8" max="8" width="6.28515625" customWidth="1"/>
    <col min="9" max="9" width="14" customWidth="1"/>
    <col min="10" max="10" width="19.5703125" customWidth="1"/>
    <col min="11" max="11" width="12.7109375" bestFit="1" customWidth="1"/>
    <col min="13" max="13" width="12.7109375" bestFit="1" customWidth="1"/>
    <col min="16" max="16" width="10.5703125" bestFit="1" customWidth="1"/>
    <col min="17" max="17" width="12.710937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5" t="s">
        <v>49</v>
      </c>
    </row>
    <row r="2" spans="1:16" x14ac:dyDescent="0.25">
      <c r="A2" s="4"/>
      <c r="B2" s="4"/>
      <c r="C2" s="4"/>
      <c r="D2" s="4"/>
      <c r="E2" s="4"/>
      <c r="F2" s="4"/>
      <c r="G2" s="4"/>
      <c r="H2" s="4"/>
      <c r="I2" s="37" t="s">
        <v>62</v>
      </c>
    </row>
    <row r="3" spans="1:16" x14ac:dyDescent="0.25">
      <c r="A3" s="4"/>
      <c r="B3" s="4"/>
      <c r="C3" s="4"/>
      <c r="D3" s="4"/>
      <c r="E3" s="4"/>
      <c r="F3" s="4"/>
      <c r="G3" s="4"/>
      <c r="H3" s="4"/>
      <c r="I3" s="5" t="s">
        <v>39</v>
      </c>
    </row>
    <row r="4" spans="1:16" x14ac:dyDescent="0.25">
      <c r="A4" s="4"/>
      <c r="B4" s="4"/>
      <c r="C4" s="4"/>
      <c r="D4" s="4"/>
      <c r="E4" s="4"/>
      <c r="F4" s="4"/>
      <c r="G4" s="4"/>
      <c r="H4" s="4"/>
      <c r="I4" s="5"/>
      <c r="P4" s="24"/>
    </row>
    <row r="5" spans="1:16" x14ac:dyDescent="0.25">
      <c r="A5" s="4"/>
      <c r="C5" s="4"/>
      <c r="D5" s="10" t="s">
        <v>15</v>
      </c>
      <c r="E5" s="4"/>
      <c r="F5" s="4"/>
      <c r="G5" s="4"/>
      <c r="H5" s="4"/>
      <c r="I5" s="5"/>
      <c r="P5" s="24"/>
    </row>
    <row r="6" spans="1:16" ht="15.75" x14ac:dyDescent="0.25">
      <c r="A6" s="4"/>
      <c r="B6" s="4"/>
      <c r="C6" s="4"/>
      <c r="D6" s="4"/>
      <c r="E6" s="4"/>
      <c r="F6" s="4"/>
      <c r="G6" s="4"/>
      <c r="H6" s="4"/>
      <c r="I6" s="4"/>
      <c r="K6" s="1"/>
      <c r="P6" s="24"/>
    </row>
    <row r="7" spans="1:16" ht="15.75" x14ac:dyDescent="0.25">
      <c r="A7" s="4"/>
      <c r="B7" s="6" t="s">
        <v>9</v>
      </c>
      <c r="C7" s="6" t="s">
        <v>10</v>
      </c>
      <c r="D7" s="6" t="s">
        <v>11</v>
      </c>
      <c r="E7" s="6" t="s">
        <v>12</v>
      </c>
      <c r="F7" s="6"/>
      <c r="G7" s="6" t="s">
        <v>13</v>
      </c>
      <c r="H7" s="6"/>
      <c r="I7" s="6" t="s">
        <v>14</v>
      </c>
      <c r="K7" s="1"/>
      <c r="P7" s="24"/>
    </row>
    <row r="8" spans="1:16" ht="15.75" x14ac:dyDescent="0.25">
      <c r="A8" s="4"/>
      <c r="B8" s="4"/>
      <c r="C8" s="4"/>
      <c r="D8" s="4"/>
      <c r="E8" s="4"/>
      <c r="F8" s="4"/>
      <c r="G8" s="4"/>
      <c r="H8" s="4"/>
      <c r="I8" s="4"/>
      <c r="K8" s="1"/>
      <c r="P8" s="24"/>
    </row>
    <row r="9" spans="1:16" ht="15.75" x14ac:dyDescent="0.25">
      <c r="A9" s="4"/>
      <c r="B9" s="4"/>
      <c r="C9" s="6"/>
      <c r="D9" s="6"/>
      <c r="E9" s="6"/>
      <c r="F9" s="6"/>
      <c r="G9" s="6"/>
      <c r="H9" s="6"/>
      <c r="I9" s="6"/>
      <c r="K9" s="1"/>
      <c r="P9" s="24"/>
    </row>
    <row r="10" spans="1:16" ht="15.75" x14ac:dyDescent="0.25">
      <c r="A10" s="4"/>
      <c r="B10" s="4"/>
      <c r="C10" s="6"/>
      <c r="D10" s="6"/>
      <c r="E10" s="6"/>
      <c r="F10" s="6"/>
      <c r="G10" s="6"/>
      <c r="H10" s="6"/>
      <c r="I10" s="6" t="s">
        <v>4</v>
      </c>
      <c r="K10" s="1"/>
    </row>
    <row r="11" spans="1:16" ht="16.5" thickBot="1" x14ac:dyDescent="0.3">
      <c r="A11" s="4"/>
      <c r="B11" s="7"/>
      <c r="C11" s="8" t="s">
        <v>0</v>
      </c>
      <c r="D11" s="8" t="s">
        <v>1</v>
      </c>
      <c r="E11" s="8" t="s">
        <v>2</v>
      </c>
      <c r="F11" s="8"/>
      <c r="G11" s="8" t="s">
        <v>3</v>
      </c>
      <c r="H11" s="8"/>
      <c r="I11" s="8" t="s">
        <v>5</v>
      </c>
      <c r="K11" s="1"/>
    </row>
    <row r="12" spans="1:16" ht="15.75" x14ac:dyDescent="0.25">
      <c r="A12" s="6">
        <v>1</v>
      </c>
      <c r="B12" s="4" t="s">
        <v>6</v>
      </c>
      <c r="C12" s="9">
        <v>-1559002</v>
      </c>
      <c r="D12" s="9">
        <v>1296077</v>
      </c>
      <c r="E12" s="9">
        <v>40148</v>
      </c>
      <c r="F12" s="9"/>
      <c r="G12" s="9">
        <v>-6491</v>
      </c>
      <c r="H12" s="9"/>
      <c r="I12" s="9">
        <f>C12+D12+E12+G12</f>
        <v>-229268</v>
      </c>
      <c r="K12" s="1"/>
    </row>
    <row r="13" spans="1:16" ht="15.75" x14ac:dyDescent="0.25">
      <c r="A13" s="6"/>
      <c r="B13" s="4"/>
      <c r="C13" s="4"/>
      <c r="D13" s="4"/>
      <c r="E13" s="4"/>
      <c r="F13" s="4"/>
      <c r="G13" s="4"/>
      <c r="H13" s="4"/>
      <c r="I13" s="4"/>
      <c r="K13" s="1"/>
    </row>
    <row r="14" spans="1:16" ht="15.75" x14ac:dyDescent="0.25">
      <c r="A14" s="6">
        <v>2</v>
      </c>
      <c r="B14" s="4" t="s">
        <v>7</v>
      </c>
      <c r="C14" s="9">
        <v>-1403654</v>
      </c>
      <c r="D14" s="9">
        <v>1604976</v>
      </c>
      <c r="E14" s="9">
        <v>0</v>
      </c>
      <c r="F14" s="9"/>
      <c r="G14" s="9">
        <v>-6999</v>
      </c>
      <c r="H14" s="9"/>
      <c r="I14" s="9">
        <f>I12+C14+D14+E14+G14</f>
        <v>-34945</v>
      </c>
      <c r="K14" s="1"/>
    </row>
    <row r="15" spans="1:16" ht="15.75" x14ac:dyDescent="0.25">
      <c r="A15" s="6"/>
      <c r="B15" s="4"/>
      <c r="C15" s="4"/>
      <c r="D15" s="4"/>
      <c r="E15" s="4"/>
      <c r="F15" s="4"/>
      <c r="G15" s="4"/>
      <c r="H15" s="4"/>
      <c r="I15" s="4"/>
      <c r="K15" s="1"/>
    </row>
    <row r="16" spans="1:16" ht="15.75" x14ac:dyDescent="0.25">
      <c r="A16" s="6">
        <v>3</v>
      </c>
      <c r="B16" s="4" t="s">
        <v>8</v>
      </c>
      <c r="C16" s="9">
        <v>-1588779</v>
      </c>
      <c r="D16" s="9">
        <v>1181788</v>
      </c>
      <c r="E16" s="9">
        <v>0</v>
      </c>
      <c r="F16" s="9"/>
      <c r="G16" s="9">
        <v>-14425</v>
      </c>
      <c r="H16" s="4"/>
      <c r="I16" s="9">
        <f>I14+C16+D16+E16+G16</f>
        <v>-456361</v>
      </c>
      <c r="K16" s="1"/>
    </row>
    <row r="17" spans="1:11" ht="15.75" x14ac:dyDescent="0.25">
      <c r="A17" s="6"/>
      <c r="B17" s="4"/>
      <c r="C17" s="9"/>
      <c r="D17" s="9"/>
      <c r="E17" s="9"/>
      <c r="F17" s="9"/>
      <c r="G17" s="9"/>
      <c r="H17" s="4"/>
      <c r="I17" s="9"/>
      <c r="K17" s="1"/>
    </row>
    <row r="18" spans="1:11" ht="15.75" x14ac:dyDescent="0.25">
      <c r="A18" s="6">
        <v>4</v>
      </c>
      <c r="B18" s="4" t="s">
        <v>24</v>
      </c>
      <c r="C18" s="9">
        <v>-1470286</v>
      </c>
      <c r="D18" s="9">
        <v>1718185</v>
      </c>
      <c r="E18" s="9">
        <v>0</v>
      </c>
      <c r="F18" s="9"/>
      <c r="G18" s="9">
        <v>-19508</v>
      </c>
      <c r="H18" s="4"/>
      <c r="I18" s="9">
        <f>I16+C18+D18+E18+G18</f>
        <v>-227970</v>
      </c>
      <c r="K18" s="1"/>
    </row>
    <row r="19" spans="1:11" ht="15.75" x14ac:dyDescent="0.25">
      <c r="A19" s="6"/>
      <c r="B19" s="4"/>
      <c r="C19" s="9"/>
      <c r="D19" s="9"/>
      <c r="E19" s="9"/>
      <c r="F19" s="9"/>
      <c r="G19" s="9"/>
      <c r="H19" s="4"/>
      <c r="I19" s="9"/>
      <c r="K19" s="1"/>
    </row>
    <row r="20" spans="1:11" ht="15.75" x14ac:dyDescent="0.25">
      <c r="A20" s="6">
        <v>5</v>
      </c>
      <c r="B20" s="4" t="s">
        <v>25</v>
      </c>
      <c r="C20" s="9">
        <v>-1247029</v>
      </c>
      <c r="D20" s="9">
        <v>1555745</v>
      </c>
      <c r="E20" s="9">
        <v>0</v>
      </c>
      <c r="F20" s="9"/>
      <c r="G20" s="9">
        <v>-2126</v>
      </c>
      <c r="H20" s="4"/>
      <c r="I20" s="9">
        <f>I18+C20+D20+E20+G20</f>
        <v>78620</v>
      </c>
      <c r="K20" s="1"/>
    </row>
    <row r="21" spans="1:11" ht="15.75" x14ac:dyDescent="0.25">
      <c r="A21" s="6"/>
      <c r="B21" s="4"/>
      <c r="C21" s="4"/>
      <c r="D21" s="4"/>
      <c r="E21" s="4"/>
      <c r="F21" s="4"/>
      <c r="G21" s="4"/>
      <c r="H21" s="4"/>
      <c r="I21" s="9"/>
      <c r="K21" s="1"/>
    </row>
    <row r="22" spans="1:11" ht="15.75" x14ac:dyDescent="0.25">
      <c r="A22" s="6">
        <v>6</v>
      </c>
      <c r="B22" s="4" t="s">
        <v>26</v>
      </c>
      <c r="C22" s="9">
        <v>-1724200.9600000002</v>
      </c>
      <c r="D22" s="9">
        <v>1362900.1</v>
      </c>
      <c r="E22" s="9">
        <v>0</v>
      </c>
      <c r="F22" s="4"/>
      <c r="G22" s="9">
        <v>-3018.2700000000004</v>
      </c>
      <c r="H22" s="4"/>
      <c r="I22" s="9">
        <f>I20+C22+D22+E22+G22</f>
        <v>-285699.13000000012</v>
      </c>
      <c r="K22" s="1"/>
    </row>
    <row r="23" spans="1:11" ht="15.75" x14ac:dyDescent="0.25">
      <c r="A23" s="6"/>
      <c r="B23" s="4"/>
      <c r="C23" s="4"/>
      <c r="D23" s="4"/>
      <c r="E23" s="4"/>
      <c r="F23" s="4"/>
      <c r="G23" s="4"/>
      <c r="H23" s="4"/>
      <c r="I23" s="9"/>
      <c r="K23" s="1"/>
    </row>
    <row r="24" spans="1:11" ht="15.75" x14ac:dyDescent="0.25">
      <c r="A24" s="6">
        <v>7</v>
      </c>
      <c r="B24" s="4" t="s">
        <v>38</v>
      </c>
      <c r="C24" s="9">
        <v>-1566030.57</v>
      </c>
      <c r="D24" s="9">
        <v>1543596.06</v>
      </c>
      <c r="E24" s="9">
        <v>0</v>
      </c>
      <c r="F24" s="4"/>
      <c r="G24" s="9">
        <v>-9394.98</v>
      </c>
      <c r="H24" s="4"/>
      <c r="I24" s="9">
        <f>I22+C24+D24+E24+G24</f>
        <v>-317528.62000000011</v>
      </c>
      <c r="K24" s="1"/>
    </row>
    <row r="25" spans="1:11" ht="15.75" x14ac:dyDescent="0.25">
      <c r="A25" s="6"/>
      <c r="B25" s="4"/>
      <c r="C25" s="4"/>
      <c r="D25" s="4"/>
      <c r="E25" s="4"/>
      <c r="F25" s="4"/>
      <c r="G25" s="4"/>
      <c r="H25" s="4"/>
      <c r="I25" s="4"/>
      <c r="K25" s="1"/>
    </row>
    <row r="26" spans="1:11" ht="15.75" x14ac:dyDescent="0.25">
      <c r="A26" s="6">
        <v>8</v>
      </c>
      <c r="B26" s="4" t="s">
        <v>41</v>
      </c>
      <c r="C26" s="9">
        <v>-1525826</v>
      </c>
      <c r="D26" s="9">
        <v>1531971</v>
      </c>
      <c r="E26" s="9">
        <v>0</v>
      </c>
      <c r="F26" s="4"/>
      <c r="G26" s="9">
        <v>-8598</v>
      </c>
      <c r="H26" s="4"/>
      <c r="I26" s="9">
        <f>I24+C26+D26+E26+G26</f>
        <v>-319981.62000000011</v>
      </c>
      <c r="K26" s="1"/>
    </row>
    <row r="27" spans="1:11" ht="15.75" x14ac:dyDescent="0.25">
      <c r="A27" s="6"/>
      <c r="B27" s="4"/>
      <c r="C27" s="4"/>
      <c r="D27" s="4"/>
      <c r="E27" s="4"/>
      <c r="F27" s="4"/>
      <c r="G27" s="4"/>
      <c r="H27" s="4"/>
      <c r="I27" s="4"/>
      <c r="K27" s="1"/>
    </row>
    <row r="28" spans="1:11" ht="15.75" x14ac:dyDescent="0.25">
      <c r="A28" s="6">
        <v>9</v>
      </c>
      <c r="B28" s="4" t="s">
        <v>43</v>
      </c>
      <c r="C28" s="9">
        <v>-1445762.94</v>
      </c>
      <c r="D28" s="9">
        <v>1593288.1800000002</v>
      </c>
      <c r="E28" s="9">
        <v>0</v>
      </c>
      <c r="F28" s="9"/>
      <c r="G28" s="9">
        <v>-5719.05</v>
      </c>
      <c r="H28" s="9"/>
      <c r="I28" s="9">
        <f>I26+C28+D28+E28+G28</f>
        <v>-178175.42999999988</v>
      </c>
      <c r="K28" s="1"/>
    </row>
    <row r="29" spans="1:11" ht="15.75" x14ac:dyDescent="0.25">
      <c r="A29" s="6"/>
      <c r="B29" s="4"/>
      <c r="C29" s="9"/>
      <c r="D29" s="9"/>
      <c r="E29" s="9"/>
      <c r="F29" s="9"/>
      <c r="G29" s="9"/>
      <c r="H29" s="9"/>
      <c r="I29" s="9"/>
      <c r="K29" s="1"/>
    </row>
    <row r="30" spans="1:11" ht="16.5" x14ac:dyDescent="0.3">
      <c r="A30" s="6">
        <v>10</v>
      </c>
      <c r="B30" s="4" t="s">
        <v>44</v>
      </c>
      <c r="C30" s="19">
        <v>-1413691.74</v>
      </c>
      <c r="D30" s="19">
        <v>1495953.7899999998</v>
      </c>
      <c r="E30" s="9">
        <v>0</v>
      </c>
      <c r="F30" s="9"/>
      <c r="G30" s="9">
        <v>-3321.8100000000004</v>
      </c>
      <c r="H30" s="9"/>
      <c r="I30" s="9">
        <f>I28+C30+D30+E30+G30</f>
        <v>-99235.190000000119</v>
      </c>
      <c r="K30" s="1"/>
    </row>
    <row r="31" spans="1:11" ht="15.75" x14ac:dyDescent="0.25">
      <c r="A31" s="6"/>
      <c r="B31" s="4"/>
      <c r="C31" s="4"/>
      <c r="D31" s="4"/>
      <c r="E31" s="4"/>
      <c r="F31" s="4"/>
      <c r="G31" s="4"/>
      <c r="H31" s="4"/>
      <c r="I31" s="4"/>
      <c r="K31" s="1"/>
    </row>
    <row r="32" spans="1:11" ht="16.5" x14ac:dyDescent="0.3">
      <c r="A32" s="6">
        <v>11</v>
      </c>
      <c r="B32" s="4" t="s">
        <v>47</v>
      </c>
      <c r="C32" s="19">
        <v>-1469363</v>
      </c>
      <c r="D32" s="19">
        <v>1144102</v>
      </c>
      <c r="E32" s="9">
        <v>0</v>
      </c>
      <c r="F32" s="4"/>
      <c r="G32" s="9">
        <v>-13278</v>
      </c>
      <c r="H32" s="4"/>
      <c r="I32" s="9">
        <v>-437774</v>
      </c>
      <c r="K32" s="1"/>
    </row>
    <row r="33" spans="1:11" ht="16.5" x14ac:dyDescent="0.3">
      <c r="A33" s="6"/>
      <c r="B33" s="4"/>
      <c r="C33" s="19"/>
      <c r="D33" s="19"/>
      <c r="E33" s="9"/>
      <c r="F33" s="4"/>
      <c r="G33" s="9"/>
      <c r="H33" s="4"/>
      <c r="I33" s="9"/>
      <c r="K33" s="1"/>
    </row>
    <row r="34" spans="1:11" ht="16.5" x14ac:dyDescent="0.3">
      <c r="A34" s="6">
        <v>12</v>
      </c>
      <c r="B34" s="4" t="s">
        <v>51</v>
      </c>
      <c r="C34" s="19">
        <v>-1509270.92</v>
      </c>
      <c r="D34" s="19">
        <v>1111486.83</v>
      </c>
      <c r="E34" s="9">
        <v>0</v>
      </c>
      <c r="F34" s="4"/>
      <c r="G34" s="9">
        <v>-18421.18</v>
      </c>
      <c r="H34" s="4"/>
      <c r="I34" s="9">
        <f>C34+D34+G34+I32</f>
        <v>-853979.26999999979</v>
      </c>
      <c r="K34" s="1"/>
    </row>
    <row r="35" spans="1:11" ht="15.75" x14ac:dyDescent="0.25">
      <c r="A35" s="6"/>
      <c r="B35" s="4"/>
      <c r="C35" s="4"/>
      <c r="D35" s="4"/>
      <c r="E35" s="4"/>
      <c r="F35" s="4"/>
      <c r="G35" s="4"/>
      <c r="H35" s="4"/>
      <c r="I35" s="4"/>
      <c r="K35" s="1"/>
    </row>
    <row r="36" spans="1:11" ht="16.5" x14ac:dyDescent="0.3">
      <c r="A36" s="6">
        <v>12</v>
      </c>
      <c r="B36" s="33">
        <v>44804</v>
      </c>
      <c r="C36" s="18">
        <v>-33044.32</v>
      </c>
      <c r="D36" s="18">
        <v>414.09</v>
      </c>
      <c r="E36" s="18"/>
      <c r="F36" s="18"/>
      <c r="G36" s="18">
        <v>-2253.46</v>
      </c>
      <c r="H36" s="34"/>
      <c r="I36" s="18">
        <v>-888862.40000000014</v>
      </c>
      <c r="J36" s="21"/>
      <c r="K36" s="1"/>
    </row>
    <row r="37" spans="1:11" ht="16.5" x14ac:dyDescent="0.3">
      <c r="A37" s="6">
        <v>13</v>
      </c>
      <c r="B37" s="33">
        <v>44834</v>
      </c>
      <c r="C37" s="18">
        <v>-41161.06</v>
      </c>
      <c r="D37" s="18">
        <v>-1740.63</v>
      </c>
      <c r="E37" s="18"/>
      <c r="F37" s="18"/>
      <c r="G37" s="18">
        <v>-2368.23</v>
      </c>
      <c r="H37" s="34"/>
      <c r="I37" s="18">
        <v>-934132.32000000018</v>
      </c>
      <c r="K37" s="1"/>
    </row>
    <row r="38" spans="1:11" ht="16.5" x14ac:dyDescent="0.3">
      <c r="A38" s="6">
        <v>14</v>
      </c>
      <c r="B38" s="33">
        <v>44865</v>
      </c>
      <c r="C38" s="18">
        <v>-57763.22</v>
      </c>
      <c r="D38" s="18">
        <v>44205.53</v>
      </c>
      <c r="E38" s="18"/>
      <c r="F38" s="18"/>
      <c r="G38" s="18">
        <v>-2408.71</v>
      </c>
      <c r="H38" s="34"/>
      <c r="I38" s="18">
        <v>-950098.72000000009</v>
      </c>
      <c r="K38" s="1"/>
    </row>
    <row r="39" spans="1:11" ht="16.5" x14ac:dyDescent="0.3">
      <c r="A39" s="6">
        <v>15</v>
      </c>
      <c r="B39" s="33">
        <v>44895</v>
      </c>
      <c r="C39" s="18">
        <v>-119737.29</v>
      </c>
      <c r="D39" s="18">
        <v>429293.52</v>
      </c>
      <c r="E39" s="18"/>
      <c r="F39" s="18"/>
      <c r="G39" s="18">
        <v>-2408.71</v>
      </c>
      <c r="H39" s="34"/>
      <c r="I39" s="18">
        <v>-642951.19999999995</v>
      </c>
      <c r="K39" s="1"/>
    </row>
    <row r="40" spans="1:11" ht="16.5" x14ac:dyDescent="0.3">
      <c r="A40" s="6">
        <v>16</v>
      </c>
      <c r="B40" s="33">
        <v>44926</v>
      </c>
      <c r="C40" s="18">
        <v>-228505.93</v>
      </c>
      <c r="D40" s="18">
        <v>195146.81</v>
      </c>
      <c r="E40" s="18"/>
      <c r="F40" s="18"/>
      <c r="G40" s="18">
        <v>-938.28</v>
      </c>
      <c r="H40" s="34"/>
      <c r="I40" s="18">
        <v>-677248.59999999986</v>
      </c>
      <c r="K40" s="1"/>
    </row>
    <row r="41" spans="1:11" ht="16.5" x14ac:dyDescent="0.3">
      <c r="A41" s="6">
        <v>17</v>
      </c>
      <c r="B41" s="33">
        <v>44957</v>
      </c>
      <c r="C41" s="18">
        <v>-326639.06</v>
      </c>
      <c r="D41" s="18">
        <v>162550.85999999999</v>
      </c>
      <c r="E41" s="18"/>
      <c r="F41" s="18"/>
      <c r="G41" s="18">
        <v>-2138.4</v>
      </c>
      <c r="H41" s="34"/>
      <c r="I41" s="18">
        <v>-843475.2</v>
      </c>
      <c r="K41" s="1"/>
    </row>
    <row r="42" spans="1:11" ht="16.5" x14ac:dyDescent="0.3">
      <c r="A42" s="6">
        <v>18</v>
      </c>
      <c r="B42" s="33">
        <v>44985</v>
      </c>
      <c r="C42" s="18">
        <v>-261346.66</v>
      </c>
      <c r="D42" s="18">
        <v>167111.28</v>
      </c>
      <c r="E42" s="18"/>
      <c r="F42" s="18"/>
      <c r="G42" s="18">
        <v>-2383.35</v>
      </c>
      <c r="H42" s="34"/>
      <c r="I42" s="18">
        <v>-940093.92999999982</v>
      </c>
      <c r="K42" s="1"/>
    </row>
    <row r="43" spans="1:11" ht="16.5" x14ac:dyDescent="0.3">
      <c r="A43" s="6">
        <v>19</v>
      </c>
      <c r="B43" s="33">
        <v>45016</v>
      </c>
      <c r="C43" s="18">
        <v>-213353.99</v>
      </c>
      <c r="D43" s="18">
        <v>198002.4</v>
      </c>
      <c r="E43" s="18"/>
      <c r="F43" s="18"/>
      <c r="G43" s="18">
        <v>-2428.42</v>
      </c>
      <c r="H43" s="34"/>
      <c r="I43" s="18">
        <v>-957873.94</v>
      </c>
      <c r="K43" s="1"/>
    </row>
    <row r="44" spans="1:11" ht="16.5" x14ac:dyDescent="0.3">
      <c r="A44" s="6">
        <v>20</v>
      </c>
      <c r="B44" s="33">
        <v>45046</v>
      </c>
      <c r="C44" s="18">
        <v>-176726.53</v>
      </c>
      <c r="D44" s="18">
        <v>172002.67</v>
      </c>
      <c r="E44" s="18"/>
      <c r="F44" s="18"/>
      <c r="G44" s="18">
        <v>-3673.91</v>
      </c>
      <c r="H44" s="34"/>
      <c r="I44" s="18">
        <v>-966271.71</v>
      </c>
      <c r="K44" s="1"/>
    </row>
    <row r="45" spans="1:11" ht="16.5" x14ac:dyDescent="0.3">
      <c r="A45" s="6">
        <v>21</v>
      </c>
      <c r="B45" s="33">
        <v>45077</v>
      </c>
      <c r="C45" s="18">
        <v>-106894.41</v>
      </c>
      <c r="D45" s="18">
        <v>91866</v>
      </c>
      <c r="E45" s="18"/>
      <c r="F45" s="18"/>
      <c r="G45" s="18">
        <v>-3745.29</v>
      </c>
      <c r="H45" s="34"/>
      <c r="I45" s="18">
        <v>-985045.40999999992</v>
      </c>
      <c r="K45" s="1"/>
    </row>
    <row r="46" spans="1:11" ht="16.5" x14ac:dyDescent="0.3">
      <c r="A46" s="6">
        <v>22</v>
      </c>
      <c r="B46" s="33">
        <v>45107</v>
      </c>
      <c r="C46" s="18">
        <v>-71054.87</v>
      </c>
      <c r="D46" s="18">
        <v>132631.23000000001</v>
      </c>
      <c r="E46" s="18"/>
      <c r="F46" s="18"/>
      <c r="G46" s="18">
        <v>-3524.57</v>
      </c>
      <c r="H46" s="34"/>
      <c r="I46" s="18">
        <v>-926993.61999999976</v>
      </c>
      <c r="K46" s="1"/>
    </row>
    <row r="47" spans="1:11" ht="16.5" x14ac:dyDescent="0.3">
      <c r="A47" s="6">
        <v>23</v>
      </c>
      <c r="B47" s="33">
        <v>45138</v>
      </c>
      <c r="C47" s="18">
        <v>-46208.88</v>
      </c>
      <c r="D47" s="18">
        <v>73891.16</v>
      </c>
      <c r="E47" s="18"/>
      <c r="F47" s="18"/>
      <c r="G47" s="18">
        <v>-3432.37</v>
      </c>
      <c r="H47" s="34"/>
      <c r="I47" s="18">
        <v>-902743.70999999973</v>
      </c>
      <c r="K47" s="1"/>
    </row>
    <row r="48" spans="1:11" ht="16.5" x14ac:dyDescent="0.3">
      <c r="A48" s="6">
        <v>24</v>
      </c>
      <c r="B48" s="4" t="s">
        <v>52</v>
      </c>
      <c r="C48" s="19">
        <v>-1682436.2199999997</v>
      </c>
      <c r="D48" s="19">
        <v>1665374.92</v>
      </c>
      <c r="E48" s="9">
        <v>0</v>
      </c>
      <c r="F48" s="9"/>
      <c r="G48" s="18">
        <v>-31703.7</v>
      </c>
      <c r="H48" s="9"/>
      <c r="I48" s="9"/>
      <c r="K48" s="1"/>
    </row>
    <row r="49" spans="1:13" ht="15.75" x14ac:dyDescent="0.25">
      <c r="A49" s="6"/>
      <c r="B49" s="4"/>
      <c r="D49" s="25"/>
      <c r="E49" s="4"/>
      <c r="F49" s="4"/>
      <c r="H49" s="4"/>
      <c r="I49" s="4"/>
      <c r="K49" s="31"/>
    </row>
    <row r="50" spans="1:13" ht="15.75" x14ac:dyDescent="0.25">
      <c r="A50" s="6">
        <v>25</v>
      </c>
      <c r="B50" s="4"/>
      <c r="C50" s="11" t="s">
        <v>18</v>
      </c>
      <c r="D50" s="4"/>
      <c r="E50" s="4"/>
      <c r="F50" s="4"/>
      <c r="G50" s="4"/>
      <c r="H50" s="4"/>
      <c r="K50" s="1"/>
    </row>
    <row r="51" spans="1:13" ht="15.75" x14ac:dyDescent="0.25">
      <c r="A51" s="6">
        <v>26</v>
      </c>
      <c r="B51" s="4"/>
      <c r="C51" s="4" t="s">
        <v>56</v>
      </c>
      <c r="D51" s="4"/>
      <c r="E51" s="4"/>
      <c r="F51" s="4"/>
      <c r="G51" s="9">
        <f>C12+C14+C16+C18+C48+C22+C24+C26+C28+C20+C30+C32+C34</f>
        <v>-19605332.350000001</v>
      </c>
      <c r="H51" s="9"/>
      <c r="K51" s="2"/>
      <c r="L51" s="2"/>
      <c r="M51" s="3"/>
    </row>
    <row r="52" spans="1:13" ht="15.75" x14ac:dyDescent="0.25">
      <c r="A52" s="6">
        <v>27</v>
      </c>
      <c r="B52" s="4"/>
      <c r="C52" s="4" t="s">
        <v>57</v>
      </c>
      <c r="D52" s="4"/>
      <c r="E52" s="4"/>
      <c r="F52" s="17" t="s">
        <v>22</v>
      </c>
      <c r="G52" s="13">
        <f>1500000*13</f>
        <v>19500000</v>
      </c>
      <c r="H52" s="9"/>
      <c r="K52" s="2"/>
      <c r="L52" s="2"/>
      <c r="M52" s="3"/>
    </row>
    <row r="53" spans="1:13" ht="15.75" x14ac:dyDescent="0.25">
      <c r="A53" s="6">
        <v>28</v>
      </c>
      <c r="B53" s="4"/>
      <c r="C53" s="4" t="s">
        <v>59</v>
      </c>
      <c r="D53" s="4"/>
      <c r="E53" s="4"/>
      <c r="F53" s="4"/>
      <c r="I53" s="9">
        <f>G51+G52</f>
        <v>-105332.35000000149</v>
      </c>
      <c r="K53" s="2"/>
      <c r="L53" s="2"/>
      <c r="M53" s="3"/>
    </row>
    <row r="54" spans="1:13" ht="16.5" thickBot="1" x14ac:dyDescent="0.3">
      <c r="A54" s="6">
        <v>29</v>
      </c>
      <c r="B54" s="4"/>
      <c r="C54" s="4" t="s">
        <v>58</v>
      </c>
      <c r="D54" s="4"/>
      <c r="E54" s="4"/>
      <c r="F54" s="4"/>
      <c r="H54" s="16" t="s">
        <v>23</v>
      </c>
      <c r="I54" s="12">
        <v>1500000</v>
      </c>
      <c r="K54" s="1"/>
      <c r="L54" s="1"/>
      <c r="M54" s="3"/>
    </row>
    <row r="55" spans="1:13" ht="15.75" x14ac:dyDescent="0.25">
      <c r="A55" s="6">
        <v>30</v>
      </c>
      <c r="B55" s="4"/>
      <c r="C55" s="4" t="s">
        <v>61</v>
      </c>
      <c r="D55" s="4"/>
      <c r="E55" s="4"/>
      <c r="F55" s="4"/>
      <c r="I55" s="9">
        <f>I54+I53</f>
        <v>1394667.6499999985</v>
      </c>
      <c r="M55" s="3"/>
    </row>
    <row r="56" spans="1:13" x14ac:dyDescent="0.25">
      <c r="A56" s="4"/>
      <c r="B56" s="4"/>
      <c r="C56" s="4"/>
      <c r="D56" s="4"/>
      <c r="E56" s="4"/>
      <c r="F56" s="4"/>
      <c r="G56" s="4"/>
      <c r="H56" s="4"/>
    </row>
    <row r="57" spans="1:13" x14ac:dyDescent="0.25">
      <c r="A57" s="6">
        <v>31</v>
      </c>
      <c r="B57" s="4"/>
      <c r="C57" s="11" t="s">
        <v>19</v>
      </c>
      <c r="D57" s="4"/>
      <c r="E57" s="4"/>
      <c r="F57" s="4"/>
      <c r="G57" s="4"/>
      <c r="H57" s="4"/>
    </row>
    <row r="58" spans="1:13" x14ac:dyDescent="0.25">
      <c r="A58" s="6">
        <v>32</v>
      </c>
      <c r="B58" s="4"/>
      <c r="C58" s="4" t="s">
        <v>61</v>
      </c>
      <c r="D58" s="4"/>
      <c r="E58" s="4"/>
      <c r="F58" s="4"/>
      <c r="G58" s="9">
        <f>I55</f>
        <v>1394667.6499999985</v>
      </c>
      <c r="H58" s="9"/>
    </row>
    <row r="59" spans="1:13" x14ac:dyDescent="0.25">
      <c r="A59" s="6">
        <v>33</v>
      </c>
      <c r="B59" s="4"/>
      <c r="C59" s="4" t="s">
        <v>50</v>
      </c>
      <c r="D59" s="4"/>
      <c r="E59" s="4"/>
      <c r="F59" s="4"/>
      <c r="G59" s="9">
        <v>250000</v>
      </c>
      <c r="H59" s="9"/>
      <c r="M59" s="21"/>
    </row>
    <row r="60" spans="1:13" x14ac:dyDescent="0.25">
      <c r="A60" s="6">
        <v>34</v>
      </c>
      <c r="B60" s="4"/>
      <c r="C60" s="4" t="s">
        <v>55</v>
      </c>
      <c r="D60" s="4"/>
      <c r="E60" s="4"/>
      <c r="F60" s="17" t="s">
        <v>23</v>
      </c>
      <c r="G60" s="13">
        <f>I47*-1</f>
        <v>902743.70999999973</v>
      </c>
      <c r="H60" s="9"/>
    </row>
    <row r="61" spans="1:13" x14ac:dyDescent="0.25">
      <c r="A61" s="6">
        <v>35</v>
      </c>
      <c r="B61" s="4"/>
      <c r="C61" s="4" t="s">
        <v>16</v>
      </c>
      <c r="D61" s="4"/>
      <c r="E61" s="4"/>
      <c r="F61" s="4"/>
      <c r="I61" s="9">
        <f>G58+G60-G59</f>
        <v>2047411.3599999985</v>
      </c>
    </row>
    <row r="62" spans="1:13" ht="15.75" thickBot="1" x14ac:dyDescent="0.3">
      <c r="A62" s="6">
        <v>36</v>
      </c>
      <c r="B62" s="4"/>
      <c r="C62" s="4" t="s">
        <v>20</v>
      </c>
      <c r="D62" s="4"/>
      <c r="E62" s="4"/>
      <c r="F62" s="4"/>
      <c r="G62" s="14"/>
      <c r="H62" s="15" t="s">
        <v>21</v>
      </c>
      <c r="I62" s="29">
        <f>C79</f>
        <v>22499</v>
      </c>
      <c r="J62" s="30"/>
      <c r="K62" s="24"/>
    </row>
    <row r="63" spans="1:13" x14ac:dyDescent="0.25">
      <c r="A63" s="6">
        <v>37</v>
      </c>
      <c r="B63" s="4"/>
      <c r="C63" s="4" t="s">
        <v>17</v>
      </c>
      <c r="D63" s="4"/>
      <c r="E63" s="4"/>
      <c r="F63" s="4"/>
      <c r="I63" s="20">
        <f>I61/I62</f>
        <v>91.000104893550755</v>
      </c>
      <c r="J63" s="23"/>
      <c r="K63" s="22"/>
    </row>
    <row r="65" spans="2:11" x14ac:dyDescent="0.25">
      <c r="B65" s="27" t="s">
        <v>27</v>
      </c>
      <c r="C65" s="27" t="s">
        <v>28</v>
      </c>
      <c r="D65" s="27" t="s">
        <v>29</v>
      </c>
    </row>
    <row r="66" spans="2:11" x14ac:dyDescent="0.25">
      <c r="B66" t="s">
        <v>31</v>
      </c>
      <c r="C66" s="24">
        <v>30000</v>
      </c>
      <c r="D66" s="26">
        <v>52</v>
      </c>
      <c r="E66" s="28" t="s">
        <v>30</v>
      </c>
    </row>
    <row r="67" spans="2:11" x14ac:dyDescent="0.25">
      <c r="B67" t="s">
        <v>32</v>
      </c>
      <c r="C67" s="24">
        <v>31000</v>
      </c>
      <c r="D67" s="26">
        <v>41</v>
      </c>
      <c r="E67" s="28"/>
    </row>
    <row r="68" spans="2:11" x14ac:dyDescent="0.25">
      <c r="B68" t="s">
        <v>33</v>
      </c>
      <c r="C68" s="24">
        <v>30974</v>
      </c>
      <c r="D68" s="26">
        <v>61.5</v>
      </c>
      <c r="E68" s="28"/>
    </row>
    <row r="69" spans="2:11" x14ac:dyDescent="0.25">
      <c r="B69" t="s">
        <v>34</v>
      </c>
      <c r="C69" s="24">
        <v>27744</v>
      </c>
      <c r="D69" s="26">
        <v>61.5</v>
      </c>
      <c r="E69" s="28"/>
    </row>
    <row r="70" spans="2:11" x14ac:dyDescent="0.25">
      <c r="B70" t="s">
        <v>35</v>
      </c>
      <c r="C70" s="24">
        <v>26872</v>
      </c>
      <c r="D70" s="26">
        <v>61.5</v>
      </c>
      <c r="E70" s="28"/>
    </row>
    <row r="71" spans="2:11" x14ac:dyDescent="0.25">
      <c r="B71" t="s">
        <v>36</v>
      </c>
      <c r="C71" s="24">
        <v>22656</v>
      </c>
      <c r="D71" s="26">
        <v>70</v>
      </c>
    </row>
    <row r="72" spans="2:11" x14ac:dyDescent="0.25">
      <c r="B72" t="s">
        <v>37</v>
      </c>
      <c r="C72" s="24">
        <v>23240</v>
      </c>
      <c r="D72" s="26">
        <v>72.5</v>
      </c>
    </row>
    <row r="73" spans="2:11" x14ac:dyDescent="0.25">
      <c r="B73" t="s">
        <v>40</v>
      </c>
      <c r="C73" s="24">
        <v>21432</v>
      </c>
      <c r="D73" s="26">
        <v>77</v>
      </c>
    </row>
    <row r="74" spans="2:11" x14ac:dyDescent="0.25">
      <c r="B74" t="s">
        <v>42</v>
      </c>
      <c r="C74" s="24">
        <v>20918</v>
      </c>
      <c r="D74" s="32">
        <v>75</v>
      </c>
    </row>
    <row r="75" spans="2:11" x14ac:dyDescent="0.25">
      <c r="B75" t="s">
        <v>45</v>
      </c>
      <c r="C75" s="24">
        <v>20630</v>
      </c>
      <c r="D75" s="32">
        <v>79</v>
      </c>
    </row>
    <row r="76" spans="2:11" x14ac:dyDescent="0.25">
      <c r="B76" t="s">
        <v>46</v>
      </c>
      <c r="C76" s="24">
        <v>15148</v>
      </c>
      <c r="D76" s="32">
        <v>107</v>
      </c>
      <c r="K76" s="21"/>
    </row>
    <row r="77" spans="2:11" x14ac:dyDescent="0.25">
      <c r="B77" t="s">
        <v>48</v>
      </c>
      <c r="C77" s="24">
        <v>11323</v>
      </c>
      <c r="D77" s="32">
        <f>ROUND(I63,0)</f>
        <v>91</v>
      </c>
      <c r="E77" s="28"/>
    </row>
    <row r="78" spans="2:11" x14ac:dyDescent="0.25">
      <c r="B78" t="s">
        <v>53</v>
      </c>
      <c r="C78" s="24">
        <v>13428</v>
      </c>
      <c r="D78" s="32">
        <v>107</v>
      </c>
    </row>
    <row r="79" spans="2:11" x14ac:dyDescent="0.25">
      <c r="B79" s="35" t="s">
        <v>54</v>
      </c>
      <c r="C79" s="38">
        <v>22499</v>
      </c>
      <c r="D79" s="36">
        <f>I63</f>
        <v>91.000104893550755</v>
      </c>
      <c r="E79" s="28" t="s">
        <v>60</v>
      </c>
    </row>
  </sheetData>
  <printOptions horizontalCentered="1"/>
  <pageMargins left="0.7" right="0.7" top="0.75" bottom="0.75" header="0.3" footer="0.3"/>
  <pageSetup scale="6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 xmlns="eb141065-81b4-4018-8894-ac28303ff9c0">Exhibit</Data>
    <V_x002d_Type xmlns="eb141065-81b4-4018-8894-ac28303ff9c0" xsi:nil="true"/>
    <Year xmlns="eb141065-81b4-4018-8894-ac28303ff9c0">2016</Year>
    <FROM xmlns="eb141065-81b4-4018-8894-ac28303ff9c0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8539E26C4CFD4DACB078958C588700" ma:contentTypeVersion="4" ma:contentTypeDescription="Create a new document." ma:contentTypeScope="" ma:versionID="3190d06ab2eaa9fec7d6fee06ab16922">
  <xsd:schema xmlns:xsd="http://www.w3.org/2001/XMLSchema" xmlns:xs="http://www.w3.org/2001/XMLSchema" xmlns:p="http://schemas.microsoft.com/office/2006/metadata/properties" xmlns:ns2="eb141065-81b4-4018-8894-ac28303ff9c0" targetNamespace="http://schemas.microsoft.com/office/2006/metadata/properties" ma:root="true" ma:fieldsID="d23652a9fb839e4a65bc139c4b310362" ns2:_="">
    <xsd:import namespace="eb141065-81b4-4018-8894-ac28303ff9c0"/>
    <xsd:element name="properties">
      <xsd:complexType>
        <xsd:sequence>
          <xsd:element name="documentManagement">
            <xsd:complexType>
              <xsd:all>
                <xsd:element ref="ns2:Data" minOccurs="0"/>
                <xsd:element ref="ns2:FROM" minOccurs="0"/>
                <xsd:element ref="ns2:V_x002d_Type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141065-81b4-4018-8894-ac28303ff9c0" elementFormDefault="qualified">
    <xsd:import namespace="http://schemas.microsoft.com/office/2006/documentManagement/types"/>
    <xsd:import namespace="http://schemas.microsoft.com/office/infopath/2007/PartnerControls"/>
    <xsd:element name="Data" ma:index="8" nillable="true" ma:displayName="Data" ma:default="Backup" ma:format="Dropdown" ma:internalName="Data">
      <xsd:simpleType>
        <xsd:restriction base="dms:Choice">
          <xsd:enumeration value="Backup"/>
          <xsd:enumeration value="Exhibit"/>
          <xsd:enumeration value="Application"/>
          <xsd:enumeration value="Tariffs"/>
          <xsd:enumeration value="Worksheet"/>
        </xsd:restriction>
      </xsd:simpleType>
    </xsd:element>
    <xsd:element name="FROM" ma:index="9" nillable="true" ma:displayName="FROM" ma:internalName="FROM">
      <xsd:simpleType>
        <xsd:restriction base="dms:Text">
          <xsd:maxLength value="255"/>
        </xsd:restriction>
      </xsd:simpleType>
    </xsd:element>
    <xsd:element name="V_x002d_Type" ma:index="10" nillable="true" ma:displayName="V-Type" ma:description="Type of version: legislative (redline) or proposed" ma:format="Dropdown" ma:internalName="V_x002d_Type">
      <xsd:simpleType>
        <xsd:restriction base="dms:Choice">
          <xsd:enumeration value="Legislative"/>
          <xsd:enumeration value="Proposed"/>
        </xsd:restriction>
      </xsd:simpleType>
    </xsd:element>
    <xsd:element name="Year" ma:index="11" nillable="true" ma:displayName="Year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A7D15C-5078-41EC-B04A-2CAA009288EB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CD30AE77-95DB-41A8-8184-00B454B34201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E8BE42C5-89ED-422A-A00D-3DF6CA64E1E5}">
  <ds:schemaRefs>
    <ds:schemaRef ds:uri="http://purl.org/dc/terms/"/>
    <ds:schemaRef ds:uri="http://schemas.microsoft.com/office/2006/documentManagement/types"/>
    <ds:schemaRef ds:uri="http://purl.org/dc/dcmitype/"/>
    <ds:schemaRef ds:uri="eb141065-81b4-4018-8894-ac28303ff9c0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191EE86-FAF0-40F0-8F17-C88596A0D723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EB80E983-6D20-45CD-8C9A-A681653846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141065-81b4-4018-8894-ac28303ff9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1.1</vt:lpstr>
      <vt:lpstr>'Exhibit 1.1'!Print_Area</vt:lpstr>
    </vt:vector>
  </TitlesOfParts>
  <Company>QUESTAR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QUESTAR</dc:creator>
  <cp:lastModifiedBy>Fred Nass</cp:lastModifiedBy>
  <cp:lastPrinted>2018-08-29T18:46:20Z</cp:lastPrinted>
  <dcterms:created xsi:type="dcterms:W3CDTF">2013-08-29T15:12:17Z</dcterms:created>
  <dcterms:modified xsi:type="dcterms:W3CDTF">2023-12-01T22:51:31Z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0x010100498539E26C4CFD4DACB078958C588700</vt:lpwstr>
  </property>
</Properties>
</file>