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21\"/>
    </mc:Choice>
  </mc:AlternateContent>
  <xr:revisionPtr revIDLastSave="0" documentId="8_{4BE6C233-4E2C-4B45-B573-E048DBD5B2E7}" xr6:coauthVersionLast="47" xr6:coauthVersionMax="47" xr10:uidLastSave="{00000000-0000-0000-0000-000000000000}"/>
  <bookViews>
    <workbookView xWindow="3195" yWindow="825" windowWidth="23610" windowHeight="19650" tabRatio="798" xr2:uid="{00000000-000D-0000-FFFF-FFFF00000000}"/>
  </bookViews>
  <sheets>
    <sheet name="Exhibit 1.4" sheetId="2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1.4'!$A$1:$L$38</definedName>
    <definedName name="TARI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2" l="1"/>
  <c r="Q59" i="2"/>
  <c r="O58" i="2"/>
  <c r="Q58" i="2"/>
  <c r="O54" i="2"/>
  <c r="Q54" i="2"/>
  <c r="Q50" i="2"/>
  <c r="S50" i="2" l="1"/>
  <c r="F16" i="2"/>
  <c r="E30" i="2" l="1"/>
  <c r="D45" i="2"/>
  <c r="C45" i="2"/>
  <c r="U59" i="2"/>
  <c r="S59" i="2"/>
  <c r="D42" i="2"/>
  <c r="S58" i="2" l="1"/>
  <c r="U58" i="2"/>
  <c r="U50" i="2"/>
  <c r="S54" i="2"/>
  <c r="U54" i="2"/>
  <c r="O59" i="2" l="1"/>
  <c r="C42" i="2" s="1"/>
  <c r="D46" i="2" l="1"/>
  <c r="C46" i="2"/>
  <c r="F17" i="2" l="1"/>
  <c r="H17" i="2" l="1"/>
  <c r="H19" i="2"/>
  <c r="F14" i="2"/>
  <c r="H16" i="2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30" i="2" s="1"/>
  <c r="F18" i="2"/>
  <c r="H18" i="2"/>
  <c r="F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J24" i="2" l="1"/>
  <c r="J22" i="2"/>
  <c r="J27" i="2"/>
  <c r="F30" i="2"/>
  <c r="J21" i="2"/>
  <c r="J18" i="2"/>
  <c r="J26" i="2"/>
  <c r="J16" i="2"/>
  <c r="J17" i="2"/>
  <c r="J20" i="2"/>
  <c r="J25" i="2"/>
  <c r="J23" i="2"/>
  <c r="J19" i="2"/>
  <c r="H30" i="2"/>
  <c r="J30" i="2" l="1"/>
  <c r="J32" i="2" s="1"/>
</calcChain>
</file>

<file path=xl/sharedStrings.xml><?xml version="1.0" encoding="utf-8"?>
<sst xmlns="http://schemas.openxmlformats.org/spreadsheetml/2006/main" count="71" uniqueCount="57">
  <si>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</si>
  <si>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</si>
  <si>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</si>
  <si>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</si>
  <si>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</si>
  <si>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</si>
  <si>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</si>
  <si>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</si>
  <si>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</si>
  <si>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</si>
  <si>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</si>
  <si>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</si>
  <si>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</si>
  <si>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</si>
  <si>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</si>
  <si>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</si>
  <si>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</si>
  <si>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</si>
  <si>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</si>
  <si>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</si>
  <si>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</si>
  <si>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</si>
  <si>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</si>
  <si>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</si>
  <si>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</si>
  <si>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</si>
  <si>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</si>
  <si>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</si>
  <si>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</si>
  <si>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</si>
  <si>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</si>
  <si>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</si>
  <si>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</si>
  <si>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</si>
  <si>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</si>
  <si>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</si>
  <si>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</si>
  <si>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</si>
  <si>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</si>
  <si>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</si>
  <si>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</si>
  <si>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</si>
  <si>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Dominion Energy Utah</t>
  </si>
  <si>
    <t xml:space="preserve">  0.00000</t>
  </si>
  <si>
    <t xml:space="preserve"> 0.00000</t>
  </si>
  <si>
    <t>1/1/2024</t>
  </si>
  <si>
    <t>Distribution Non-Gas Rate</t>
  </si>
  <si>
    <t xml:space="preserve">STEP Surcharge </t>
  </si>
  <si>
    <t xml:space="preserve">Rural Expansion Rate Adjustment </t>
  </si>
  <si>
    <t xml:space="preserve">Infrastructure Rate Adjustment </t>
  </si>
  <si>
    <t xml:space="preserve">Energy Assistance </t>
  </si>
  <si>
    <t xml:space="preserve">DSM Amortization </t>
  </si>
  <si>
    <t xml:space="preserve">Base DNG </t>
  </si>
  <si>
    <t xml:space="preserve">CET Amortization </t>
  </si>
  <si>
    <t>Docket No. 23-057-21</t>
  </si>
  <si>
    <t>DEU Exhibit 1.4</t>
  </si>
  <si>
    <t>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</si>
</sst>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.00000_);\(&quot;$&quot;#,##0.00000\)"/>
    <numFmt numFmtId="166" formatCode="#,##0.0_);\(#,##0.0\)"/>
    <numFmt numFmtId="167" formatCode="0.0000"/>
    <numFmt numFmtId="168" formatCode="[$-409]d\-mmm\-yy;@"/>
    <numFmt numFmtId="169" formatCode="0.00_);\(0.00\)"/>
    <numFmt numFmtId="170" formatCode="_(* #,##0.00000000_);_(* \(#,##0.00000000\);_(* &quot;-&quot;??_);_(@_)"/>
    <numFmt numFmtId="171" formatCode="&quot;$&quot;#,##0.00000_);[Red]\(&quot;$&quot;#,##0.00000\)"/>
    <numFmt numFmtId="172" formatCode="#,##0.00000_);[Red]\(#,##0.00000\)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1" applyFont="1" applyAlignment="1">
      <alignment horizontal="center"/>
    </xf>
    <xf numFmtId="7" fontId="2" fillId="0" borderId="0" xfId="1" applyNumberFormat="1" applyFont="1" applyAlignment="1">
      <alignment horizontal="right"/>
    </xf>
    <xf numFmtId="39" fontId="2" fillId="0" borderId="0" xfId="1" applyNumberFormat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4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166" fontId="2" fillId="0" borderId="0" xfId="1" applyNumberFormat="1" applyFont="1" applyAlignment="1">
      <alignment horizontal="right"/>
    </xf>
    <xf numFmtId="167" fontId="2" fillId="0" borderId="0" xfId="1" applyNumberFormat="1" applyFont="1"/>
    <xf numFmtId="166" fontId="2" fillId="0" borderId="2" xfId="1" applyNumberFormat="1" applyFont="1" applyBorder="1" applyAlignment="1">
      <alignment horizontal="center"/>
    </xf>
    <xf numFmtId="7" fontId="2" fillId="0" borderId="2" xfId="1" applyNumberFormat="1" applyFont="1" applyBorder="1" applyAlignment="1">
      <alignment horizontal="center"/>
    </xf>
    <xf numFmtId="39" fontId="2" fillId="0" borderId="2" xfId="1" applyNumberFormat="1" applyFont="1" applyBorder="1" applyAlignment="1">
      <alignment horizontal="center"/>
    </xf>
    <xf numFmtId="39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7" fontId="2" fillId="0" borderId="0" xfId="1" applyNumberFormat="1" applyFont="1" applyAlignment="1">
      <alignment horizontal="center"/>
    </xf>
    <xf numFmtId="7" fontId="2" fillId="0" borderId="0" xfId="1" applyNumberFormat="1" applyFont="1"/>
    <xf numFmtId="0" fontId="2" fillId="0" borderId="0" xfId="1" quotePrefix="1" applyFont="1" applyAlignment="1">
      <alignment horizontal="left"/>
    </xf>
    <xf numFmtId="39" fontId="2" fillId="0" borderId="0" xfId="1" applyNumberFormat="1" applyFont="1"/>
    <xf numFmtId="10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top"/>
    </xf>
    <xf numFmtId="0" fontId="4" fillId="0" borderId="1" xfId="1" quotePrefix="1" applyFont="1" applyBorder="1" applyAlignment="1">
      <alignment horizontal="right" vertical="top"/>
    </xf>
    <xf numFmtId="0" fontId="4" fillId="0" borderId="1" xfId="1" applyFont="1" applyBorder="1" applyAlignment="1">
      <alignment horizontal="right" vertical="top"/>
    </xf>
    <xf numFmtId="168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14" fontId="5" fillId="0" borderId="0" xfId="1" quotePrefix="1" applyNumberFormat="1" applyFont="1" applyAlignment="1">
      <alignment horizontal="center" vertical="top"/>
    </xf>
    <xf numFmtId="165" fontId="2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/>
    <xf numFmtId="10" fontId="1" fillId="0" borderId="0" xfId="1" applyNumberFormat="1" applyFont="1"/>
    <xf numFmtId="164" fontId="2" fillId="0" borderId="0" xfId="0" quotePrefix="1" applyNumberFormat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164" fontId="2" fillId="0" borderId="0" xfId="1" applyNumberFormat="1" applyFont="1"/>
    <xf numFmtId="169" fontId="2" fillId="0" borderId="0" xfId="2" applyNumberFormat="1" applyFont="1" applyFill="1" applyAlignment="1" applyProtection="1">
      <alignment horizontal="right"/>
    </xf>
    <xf numFmtId="170" fontId="2" fillId="0" borderId="0" xfId="9" applyNumberFormat="1" applyFont="1" applyFill="1" applyProtection="1"/>
    <xf numFmtId="0" fontId="2" fillId="3" borderId="0" xfId="1" applyFont="1" applyFill="1"/>
    <xf numFmtId="0" fontId="12" fillId="0" borderId="0" xfId="0" applyFont="1" applyAlignment="1">
      <alignment vertical="center" wrapText="1"/>
    </xf>
    <xf numFmtId="171" fontId="14" fillId="0" borderId="0" xfId="0" applyNumberFormat="1" applyFont="1" applyAlignment="1">
      <alignment horizontal="center" vertical="center" wrapText="1"/>
    </xf>
    <xf numFmtId="0" fontId="2" fillId="4" borderId="0" xfId="1" applyFont="1" applyFill="1"/>
    <xf numFmtId="171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71" fontId="14" fillId="0" borderId="0" xfId="0" applyNumberFormat="1" applyFont="1" applyAlignment="1">
      <alignment horizontal="right" vertical="center" wrapText="1"/>
    </xf>
    <xf numFmtId="172" fontId="14" fillId="0" borderId="0" xfId="0" applyNumberFormat="1" applyFont="1" applyAlignment="1">
      <alignment horizontal="right" vertical="center" wrapText="1"/>
    </xf>
    <xf numFmtId="171" fontId="14" fillId="0" borderId="3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171" fontId="1" fillId="0" borderId="0" xfId="1" applyNumberFormat="1" applyFont="1"/>
    <xf numFmtId="2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8" fontId="14" fillId="0" borderId="0" xfId="0" applyNumberFormat="1" applyFont="1" applyAlignment="1">
      <alignment horizontal="center" vertical="center" wrapText="1"/>
    </xf>
    <xf numFmtId="8" fontId="14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4" xfId="1" applyFont="1" applyBorder="1"/>
    <xf numFmtId="164" fontId="2" fillId="0" borderId="4" xfId="1" applyNumberFormat="1" applyFont="1" applyBorder="1"/>
    <xf numFmtId="164" fontId="2" fillId="4" borderId="0" xfId="1" applyNumberFormat="1" applyFont="1" applyFill="1"/>
    <xf numFmtId="164" fontId="1" fillId="0" borderId="0" xfId="1" applyNumberFormat="1" applyFont="1" applyAlignment="1">
      <alignment horizontal="right"/>
    </xf>
    <xf numFmtId="8" fontId="14" fillId="0" borderId="0" xfId="0" applyNumberFormat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4" fontId="4" fillId="0" borderId="1" xfId="1" quotePrefix="1" applyNumberFormat="1" applyFont="1" applyBorder="1" applyAlignment="1">
      <alignment horizontal="left" vertical="top" indent="4"/>
    </xf>
    <xf numFmtId="0" fontId="2" fillId="0" borderId="0" xfId="1" quotePrefix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quotePrefix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3" fillId="0" borderId="0" xfId="0" applyFont="1" applyAlignment="1">
      <alignment horizontal="right"/>
    </xf>
  </cellXfs>
  <cellStyles count="10">
    <cellStyle name="Comma" xfId="9" builtinId="3"/>
    <cellStyle name="Normal" xfId="0" builtinId="0"/>
    <cellStyle name="Normal_Pass-Through Model 11_2007 - 10_2008" xfId="1" xr:uid="{00000000-0005-0000-0000-000001000000}"/>
    <cellStyle name="Percent" xfId="2" builtinId="5"/>
    <cellStyle name="PSChar" xfId="3" xr:uid="{00000000-0005-0000-0000-000003000000}"/>
    <cellStyle name="PSDate" xfId="4" xr:uid="{00000000-0005-0000-0000-000004000000}"/>
    <cellStyle name="PSDec" xfId="5" xr:uid="{00000000-0005-0000-0000-000005000000}"/>
    <cellStyle name="PSHeading" xfId="6" xr:uid="{00000000-0005-0000-0000-000006000000}"/>
    <cellStyle name="PSInt" xfId="7" xr:uid="{00000000-0005-0000-0000-000007000000}"/>
    <cellStyle name="PSSpacer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2">
    <pageSetUpPr fitToPage="1"/>
  </sheetPr>
  <dimension ref="A1:W87"/>
  <sheetViews>
    <sheetView tabSelected="1" view="pageBreakPreview" zoomScale="60" zoomScaleNormal="100" workbookViewId="0">
      <selection activeCell="B42" sqref="B42"/>
    </sheetView>
  </sheetViews>
  <sheetFormatPr defaultColWidth="8.42578125" defaultRowHeight="12.75"/>
  <cols>
    <col min="1" max="1" width="11.7109375" style="5" customWidth="1"/>
    <col min="2" max="2" width="5" style="5" customWidth="1"/>
    <col min="3" max="3" width="10.42578125" style="5" customWidth="1"/>
    <col min="4" max="4" width="9" style="2" customWidth="1"/>
    <col min="5" max="5" width="10.42578125" style="5" customWidth="1"/>
    <col min="6" max="6" width="14.140625" style="5" customWidth="1"/>
    <col min="7" max="7" width="3.5703125" style="5" customWidth="1"/>
    <col min="8" max="8" width="12.7109375" style="5" customWidth="1"/>
    <col min="9" max="9" width="2.85546875" style="5" customWidth="1"/>
    <col min="10" max="10" width="8.7109375" style="5" customWidth="1"/>
    <col min="11" max="11" width="2.85546875" style="5" customWidth="1"/>
    <col min="12" max="12" width="21.140625" style="5" bestFit="1" customWidth="1"/>
    <col min="13" max="13" width="7.5703125" style="5" customWidth="1"/>
    <col min="14" max="14" width="26.7109375" style="5" customWidth="1"/>
    <col min="15" max="15" width="14.5703125" style="5" customWidth="1"/>
    <col min="16" max="16" width="8.42578125" style="5"/>
    <col min="17" max="17" width="10" style="5" bestFit="1" customWidth="1"/>
    <col min="18" max="18" width="8.42578125" style="5"/>
    <col min="19" max="19" width="15.7109375" style="5" bestFit="1" customWidth="1"/>
    <col min="20" max="20" width="8.42578125" style="5" customWidth="1"/>
    <col min="21" max="21" width="10" style="5" customWidth="1"/>
    <col min="22" max="22" width="8.42578125" style="5"/>
    <col min="23" max="23" width="8.7109375" style="5" customWidth="1"/>
    <col min="24" max="16384" width="8.42578125" style="5"/>
  </cols>
  <sheetData>
    <row r="1" spans="1:12">
      <c r="C1" s="5" t="s">
        <v>0</v>
      </c>
      <c r="L1" s="47" t="s">
        <v>42</v>
      </c>
    </row>
    <row r="2" spans="1:12">
      <c r="A2" s="7"/>
      <c r="B2" s="8"/>
      <c r="C2" s="89" t="s">
        <v>54</v>
      </c>
      <c r="D2" s="89"/>
      <c r="E2" s="89"/>
      <c r="F2" s="89"/>
      <c r="G2" s="89"/>
      <c r="H2" s="89"/>
      <c r="I2" s="89"/>
      <c r="J2" s="89"/>
      <c r="K2" s="89"/>
      <c r="L2" s="89"/>
    </row>
    <row r="3" spans="1:12">
      <c r="C3" s="1"/>
      <c r="D3" s="1"/>
      <c r="E3" s="1"/>
      <c r="F3" s="1"/>
      <c r="G3" s="1"/>
      <c r="H3" s="1"/>
      <c r="I3" s="1"/>
      <c r="J3" s="1"/>
      <c r="K3" s="1"/>
      <c r="L3" s="42" t="s">
        <v>55</v>
      </c>
    </row>
    <row r="4" spans="1:12">
      <c r="L4" s="6"/>
    </row>
    <row r="7" spans="1:12">
      <c r="C7" s="85" t="s">
        <v>40</v>
      </c>
      <c r="D7" s="86"/>
      <c r="E7" s="86"/>
      <c r="F7" s="86"/>
      <c r="G7" s="86"/>
      <c r="H7" s="86"/>
      <c r="I7" s="86"/>
      <c r="J7" s="86"/>
      <c r="K7" s="9"/>
    </row>
    <row r="8" spans="1:12">
      <c r="C8" s="86" t="s">
        <v>0</v>
      </c>
      <c r="D8" s="86"/>
      <c r="E8" s="86"/>
      <c r="F8" s="86"/>
      <c r="G8" s="86"/>
      <c r="H8" s="86"/>
      <c r="I8" s="86"/>
      <c r="J8" s="86"/>
      <c r="K8" s="9"/>
    </row>
    <row r="11" spans="1:12">
      <c r="C11" s="10" t="s">
        <v>11</v>
      </c>
      <c r="D11" s="10" t="s">
        <v>12</v>
      </c>
      <c r="E11" s="11" t="s">
        <v>26</v>
      </c>
      <c r="F11" s="84" t="s">
        <v>27</v>
      </c>
      <c r="G11" s="84"/>
      <c r="H11" s="84" t="s">
        <v>31</v>
      </c>
      <c r="I11" s="84"/>
      <c r="J11" s="84" t="s">
        <v>30</v>
      </c>
      <c r="K11" s="84"/>
    </row>
    <row r="12" spans="1:12" ht="19.5" customHeight="1">
      <c r="C12" s="27"/>
      <c r="D12" s="9"/>
      <c r="E12" s="27"/>
      <c r="F12" s="85" t="s">
        <v>28</v>
      </c>
      <c r="G12" s="86"/>
      <c r="H12" s="85" t="s">
        <v>32</v>
      </c>
      <c r="I12" s="86"/>
      <c r="J12" s="27"/>
      <c r="K12" s="27"/>
    </row>
    <row r="13" spans="1:12" s="12" customFormat="1">
      <c r="C13" s="28" t="s">
        <v>1</v>
      </c>
      <c r="D13" s="28"/>
      <c r="E13" s="29" t="s">
        <v>13</v>
      </c>
      <c r="F13" s="81" t="s">
        <v>29</v>
      </c>
      <c r="G13" s="82"/>
      <c r="H13" s="81" t="s">
        <v>33</v>
      </c>
      <c r="I13" s="82"/>
      <c r="J13" s="30"/>
      <c r="K13" s="30"/>
    </row>
    <row r="14" spans="1:12" s="13" customFormat="1" ht="15.75" customHeight="1" thickBot="1">
      <c r="C14" s="31" t="s">
        <v>2</v>
      </c>
      <c r="D14" s="31" t="s">
        <v>3</v>
      </c>
      <c r="E14" s="32" t="s">
        <v>14</v>
      </c>
      <c r="F14" s="83" t="str">
        <f>A45</f>
        <v>7/01/2023</v>
      </c>
      <c r="G14" s="83"/>
      <c r="H14" s="87" t="s">
        <v>34</v>
      </c>
      <c r="I14" s="88"/>
      <c r="J14" s="33" t="s">
        <v>4</v>
      </c>
      <c r="K14" s="31"/>
    </row>
    <row r="15" spans="1:12" ht="8.25" customHeight="1"/>
    <row r="16" spans="1:12">
      <c r="B16" s="2">
        <v>1</v>
      </c>
      <c r="C16" s="2" t="s">
        <v>39</v>
      </c>
      <c r="D16" s="2" t="s">
        <v>15</v>
      </c>
      <c r="E16" s="74">
        <v>13</v>
      </c>
      <c r="F16" s="3">
        <f>ROUND((+'Exhibit 1.4'!E16*'Exhibit 1.4'!D$45)+$B$45,2)</f>
        <v>175.94</v>
      </c>
      <c r="G16" s="3"/>
      <c r="H16" s="3">
        <f>ROUND((+'Exhibit 1.4'!E16*'Exhibit 1.4'!D$42)+$B$42,2)</f>
        <v>175.92</v>
      </c>
      <c r="I16" s="3"/>
      <c r="J16" s="3">
        <f>H16-F16</f>
        <v>-2.0000000000010232E-2</v>
      </c>
      <c r="K16" s="3"/>
    </row>
    <row r="17" spans="2:16">
      <c r="B17" s="2">
        <f t="shared" ref="B17:B27" si="0">B16+1</f>
        <v>2</v>
      </c>
      <c r="D17" s="2" t="s">
        <v>16</v>
      </c>
      <c r="E17" s="74">
        <v>10.9</v>
      </c>
      <c r="F17" s="4">
        <f>ROUND((+'Exhibit 1.4'!E17*'Exhibit 1.4'!D$45)+$B$45,2)</f>
        <v>148.61000000000001</v>
      </c>
      <c r="G17" s="4"/>
      <c r="H17" s="4">
        <f>ROUND((+'Exhibit 1.4'!E17*'Exhibit 1.4'!D$42)+$B$42,2)</f>
        <v>148.59</v>
      </c>
      <c r="I17" s="4"/>
      <c r="J17" s="4">
        <f t="shared" ref="J17:J27" si="1">H17-F17</f>
        <v>-2.0000000000010232E-2</v>
      </c>
      <c r="K17" s="4"/>
    </row>
    <row r="18" spans="2:16">
      <c r="B18" s="2">
        <f t="shared" si="0"/>
        <v>3</v>
      </c>
      <c r="D18" s="2" t="s">
        <v>17</v>
      </c>
      <c r="E18" s="74">
        <v>8.8000000000000007</v>
      </c>
      <c r="F18" s="4">
        <f>ROUND((+'Exhibit 1.4'!E18*'Exhibit 1.4'!D$45)+$B$45,2)</f>
        <v>121.28</v>
      </c>
      <c r="G18" s="4"/>
      <c r="H18" s="4">
        <f>ROUND((+'Exhibit 1.4'!E18*'Exhibit 1.4'!D$42)+$B$42,2)</f>
        <v>121.27</v>
      </c>
      <c r="I18" s="4"/>
      <c r="J18" s="4">
        <f t="shared" si="1"/>
        <v>-1.0000000000005116E-2</v>
      </c>
      <c r="K18" s="4"/>
    </row>
    <row r="19" spans="2:16">
      <c r="B19" s="2">
        <f t="shared" si="0"/>
        <v>4</v>
      </c>
      <c r="D19" s="2" t="s">
        <v>18</v>
      </c>
      <c r="E19" s="74">
        <v>7.3</v>
      </c>
      <c r="F19" s="4">
        <f>ROUND((+'Exhibit 1.4'!E19*'Exhibit 1.4'!C$45)+$B$45,2)</f>
        <v>93.29</v>
      </c>
      <c r="G19" s="4"/>
      <c r="H19" s="4">
        <f>ROUND((+'Exhibit 1.4'!E19*'Exhibit 1.4'!C$42)+$B$42,2)</f>
        <v>93.28</v>
      </c>
      <c r="I19" s="4"/>
      <c r="J19" s="4">
        <f t="shared" si="1"/>
        <v>-1.0000000000005116E-2</v>
      </c>
      <c r="K19" s="4"/>
    </row>
    <row r="20" spans="2:16">
      <c r="B20" s="2">
        <f t="shared" si="0"/>
        <v>5</v>
      </c>
      <c r="D20" s="2" t="s">
        <v>5</v>
      </c>
      <c r="E20" s="74">
        <v>3.8</v>
      </c>
      <c r="F20" s="4">
        <f>ROUND((+'Exhibit 1.4'!E20*'Exhibit 1.4'!C$45)+$B$45,2)</f>
        <v>51.8</v>
      </c>
      <c r="G20" s="4"/>
      <c r="H20" s="4">
        <f>ROUND((+'Exhibit 1.4'!E20*'Exhibit 1.4'!C$42)+$B$42,2)</f>
        <v>51.79</v>
      </c>
      <c r="I20" s="4"/>
      <c r="J20" s="4">
        <f t="shared" si="1"/>
        <v>-9.9999999999980105E-3</v>
      </c>
      <c r="K20" s="4"/>
    </row>
    <row r="21" spans="2:16">
      <c r="B21" s="2">
        <f t="shared" si="0"/>
        <v>6</v>
      </c>
      <c r="D21" s="2" t="s">
        <v>19</v>
      </c>
      <c r="E21" s="74">
        <v>2.7</v>
      </c>
      <c r="F21" s="4">
        <f>ROUND((+'Exhibit 1.4'!E21*'Exhibit 1.4'!C$45)+$B$45,2)</f>
        <v>38.76</v>
      </c>
      <c r="G21" s="4"/>
      <c r="H21" s="4">
        <f>ROUND((+'Exhibit 1.4'!E21*'Exhibit 1.4'!C$42)+$B$42,2)</f>
        <v>38.75</v>
      </c>
      <c r="I21" s="4"/>
      <c r="J21" s="4">
        <f t="shared" si="1"/>
        <v>-9.9999999999980105E-3</v>
      </c>
      <c r="K21" s="4"/>
    </row>
    <row r="22" spans="2:16">
      <c r="B22" s="2">
        <f t="shared" si="0"/>
        <v>7</v>
      </c>
      <c r="D22" s="2" t="s">
        <v>20</v>
      </c>
      <c r="E22" s="74">
        <v>1.8</v>
      </c>
      <c r="F22" s="4">
        <f>ROUND((+'Exhibit 1.4'!E22*'Exhibit 1.4'!C$45)+$B$45,2)</f>
        <v>28.09</v>
      </c>
      <c r="G22" s="4"/>
      <c r="H22" s="4">
        <f>ROUND((+'Exhibit 1.4'!E22*'Exhibit 1.4'!C$42)+$B$42,2)</f>
        <v>28.09</v>
      </c>
      <c r="I22" s="4"/>
      <c r="J22" s="4">
        <f t="shared" si="1"/>
        <v>0</v>
      </c>
      <c r="K22" s="4"/>
    </row>
    <row r="23" spans="2:16">
      <c r="B23" s="2">
        <f t="shared" si="0"/>
        <v>8</v>
      </c>
      <c r="D23" s="2" t="s">
        <v>21</v>
      </c>
      <c r="E23" s="74">
        <v>1.6</v>
      </c>
      <c r="F23" s="4">
        <f>ROUND((+'Exhibit 1.4'!E23*'Exhibit 1.4'!C$45)+$B$45,2)</f>
        <v>25.72</v>
      </c>
      <c r="G23" s="4"/>
      <c r="H23" s="4">
        <f>ROUND((+'Exhibit 1.4'!E23*'Exhibit 1.4'!C$42)+$B$42,2)</f>
        <v>25.72</v>
      </c>
      <c r="I23" s="4"/>
      <c r="J23" s="4">
        <f t="shared" si="1"/>
        <v>0</v>
      </c>
      <c r="K23" s="4"/>
    </row>
    <row r="24" spans="2:16">
      <c r="B24" s="2">
        <f t="shared" si="0"/>
        <v>9</v>
      </c>
      <c r="D24" s="2" t="s">
        <v>22</v>
      </c>
      <c r="E24" s="74">
        <v>1.8</v>
      </c>
      <c r="F24" s="4">
        <f>ROUND((+'Exhibit 1.4'!E24*'Exhibit 1.4'!C$45)+$B$45,2)</f>
        <v>28.09</v>
      </c>
      <c r="G24" s="4"/>
      <c r="H24" s="4">
        <f>ROUND((+'Exhibit 1.4'!E24*'Exhibit 1.4'!C$42)+$B$42,2)</f>
        <v>28.09</v>
      </c>
      <c r="I24" s="4"/>
      <c r="J24" s="4">
        <f t="shared" si="1"/>
        <v>0</v>
      </c>
      <c r="K24" s="4"/>
    </row>
    <row r="25" spans="2:16">
      <c r="B25" s="2">
        <f t="shared" si="0"/>
        <v>10</v>
      </c>
      <c r="D25" s="2" t="s">
        <v>23</v>
      </c>
      <c r="E25" s="74">
        <v>2.7</v>
      </c>
      <c r="F25" s="4">
        <f>ROUND((+'Exhibit 1.4'!E25*'Exhibit 1.4'!C$45)+$B$45,2)</f>
        <v>38.76</v>
      </c>
      <c r="G25" s="4"/>
      <c r="H25" s="4">
        <f>ROUND((+'Exhibit 1.4'!E25*'Exhibit 1.4'!C$42)+$B$42,2)</f>
        <v>38.75</v>
      </c>
      <c r="I25" s="4"/>
      <c r="J25" s="4">
        <f t="shared" si="1"/>
        <v>-9.9999999999980105E-3</v>
      </c>
      <c r="K25" s="4"/>
    </row>
    <row r="26" spans="2:16">
      <c r="B26" s="2">
        <f t="shared" si="0"/>
        <v>11</v>
      </c>
      <c r="D26" s="2" t="s">
        <v>24</v>
      </c>
      <c r="E26" s="74">
        <v>5.5</v>
      </c>
      <c r="F26" s="4">
        <f>ROUND((+'Exhibit 1.4'!E26*'Exhibit 1.4'!D$45)+$B$45,2)</f>
        <v>78.33</v>
      </c>
      <c r="G26" s="4"/>
      <c r="H26" s="4">
        <f>ROUND((+'Exhibit 1.4'!E26*'Exhibit 1.4'!D$42)+$B$42,2)</f>
        <v>78.319999999999993</v>
      </c>
      <c r="I26" s="4"/>
      <c r="J26" s="4">
        <f t="shared" si="1"/>
        <v>-1.0000000000005116E-2</v>
      </c>
      <c r="K26" s="4"/>
      <c r="M26" s="15"/>
      <c r="N26" s="15"/>
    </row>
    <row r="27" spans="2:16">
      <c r="B27" s="2">
        <f t="shared" si="0"/>
        <v>12</v>
      </c>
      <c r="D27" s="2" t="s">
        <v>25</v>
      </c>
      <c r="E27" s="74">
        <v>10.1</v>
      </c>
      <c r="F27" s="4">
        <f>ROUND((+'Exhibit 1.4'!E27*'Exhibit 1.4'!D$45)+$B$45,2)</f>
        <v>138.19999999999999</v>
      </c>
      <c r="G27" s="4"/>
      <c r="H27" s="4">
        <f>ROUND((+'Exhibit 1.4'!E27*'Exhibit 1.4'!D$42)+$B$42,2)</f>
        <v>138.18</v>
      </c>
      <c r="I27" s="4"/>
      <c r="J27" s="4">
        <f t="shared" si="1"/>
        <v>-1.999999999998181E-2</v>
      </c>
      <c r="K27" s="4"/>
      <c r="M27" s="15"/>
      <c r="N27" s="15"/>
    </row>
    <row r="28" spans="2:16" ht="7.5" customHeight="1" thickBot="1">
      <c r="B28" s="2"/>
      <c r="E28" s="16"/>
      <c r="F28" s="17"/>
      <c r="G28" s="17"/>
      <c r="H28" s="17"/>
      <c r="I28" s="17"/>
      <c r="J28" s="18"/>
      <c r="K28" s="19"/>
    </row>
    <row r="29" spans="2:16" ht="7.5" customHeight="1" thickTop="1">
      <c r="B29" s="2"/>
      <c r="E29" s="20"/>
      <c r="F29" s="21"/>
      <c r="G29" s="21"/>
      <c r="H29" s="2"/>
      <c r="I29" s="2"/>
      <c r="J29" s="21" t="s">
        <v>0</v>
      </c>
      <c r="K29" s="21"/>
      <c r="M29" s="15"/>
      <c r="N29" s="15"/>
      <c r="O29" s="15"/>
      <c r="P29" s="15"/>
    </row>
    <row r="30" spans="2:16">
      <c r="B30" s="2">
        <f>B27+1</f>
        <v>13</v>
      </c>
      <c r="D30" s="20" t="s">
        <v>6</v>
      </c>
      <c r="E30" s="14">
        <f>SUM(E16:E29)</f>
        <v>70</v>
      </c>
      <c r="F30" s="3">
        <f>SUM(F16:F27)</f>
        <v>966.87000000000012</v>
      </c>
      <c r="G30" s="3"/>
      <c r="H30" s="3">
        <f>SUM(H16:H27)</f>
        <v>966.75</v>
      </c>
      <c r="I30" s="3"/>
      <c r="J30" s="3">
        <f>SUM(J16:J27)</f>
        <v>-0.12000000000001165</v>
      </c>
      <c r="K30" s="3"/>
      <c r="N30" s="51"/>
    </row>
    <row r="31" spans="2:16">
      <c r="F31" s="22"/>
      <c r="G31" s="22"/>
    </row>
    <row r="32" spans="2:16">
      <c r="C32" s="5" t="s">
        <v>0</v>
      </c>
      <c r="H32" s="6" t="s">
        <v>7</v>
      </c>
      <c r="I32" s="6"/>
      <c r="J32" s="50">
        <f>ROUND(J30/F30,4)*100</f>
        <v>-0.01</v>
      </c>
      <c r="K32" s="23" t="s">
        <v>8</v>
      </c>
    </row>
    <row r="33" spans="1:21">
      <c r="J33" s="24"/>
      <c r="K33" s="24"/>
    </row>
    <row r="40" spans="1:21">
      <c r="A40" s="34"/>
      <c r="B40"/>
      <c r="C40" s="36" t="s">
        <v>36</v>
      </c>
      <c r="D40" s="36" t="s">
        <v>37</v>
      </c>
      <c r="E40" s="2"/>
      <c r="F40" s="2"/>
      <c r="G40" s="2"/>
      <c r="H40" s="2"/>
      <c r="I40" s="2"/>
    </row>
    <row r="41" spans="1:21" ht="13.5" thickBot="1">
      <c r="A41"/>
      <c r="B41" s="38" t="s">
        <v>35</v>
      </c>
      <c r="C41" s="39" t="s">
        <v>38</v>
      </c>
      <c r="D41" s="39" t="s">
        <v>38</v>
      </c>
      <c r="P41" s="48" t="s">
        <v>9</v>
      </c>
      <c r="T41" s="48" t="s">
        <v>10</v>
      </c>
    </row>
    <row r="42" spans="1:21">
      <c r="A42" s="1" t="s">
        <v>9</v>
      </c>
      <c r="B42" s="35">
        <v>6.75</v>
      </c>
      <c r="C42" s="65">
        <f>O59</f>
        <v>11.853160000000001</v>
      </c>
      <c r="D42" s="37">
        <f>Q59</f>
        <v>13.01314</v>
      </c>
      <c r="E42" s="21"/>
      <c r="F42" s="41"/>
      <c r="G42" s="21"/>
      <c r="H42" s="21"/>
      <c r="I42" s="21"/>
      <c r="O42" s="48" t="s">
        <v>36</v>
      </c>
      <c r="Q42" s="48" t="s">
        <v>37</v>
      </c>
      <c r="S42" s="48" t="s">
        <v>36</v>
      </c>
      <c r="U42" s="48" t="s">
        <v>37</v>
      </c>
    </row>
    <row r="43" spans="1:21" ht="14.45" customHeight="1">
      <c r="A43" s="40" t="s">
        <v>45</v>
      </c>
      <c r="B43" s="35"/>
      <c r="C43" s="37"/>
      <c r="D43" s="37"/>
      <c r="E43" s="21"/>
      <c r="F43" s="41"/>
      <c r="G43" s="21"/>
      <c r="H43" s="21"/>
      <c r="I43" s="21"/>
      <c r="N43" s="75" t="s">
        <v>52</v>
      </c>
      <c r="O43" s="49">
        <v>2.65544</v>
      </c>
      <c r="Q43" s="49">
        <v>3.2540100000000001</v>
      </c>
      <c r="S43" s="56">
        <v>2.65544</v>
      </c>
      <c r="U43" s="56">
        <v>3.2540100000000001</v>
      </c>
    </row>
    <row r="44" spans="1:21" ht="13.15" customHeight="1">
      <c r="A44" t="s">
        <v>10</v>
      </c>
      <c r="B44" s="35"/>
      <c r="C44" s="46"/>
      <c r="D44" s="46"/>
      <c r="E44" s="21"/>
      <c r="F44" s="21"/>
      <c r="G44" s="21"/>
      <c r="H44" s="41"/>
      <c r="I44" s="21"/>
      <c r="N44" s="5" t="s">
        <v>53</v>
      </c>
      <c r="O44" s="49">
        <v>3.2210000000000003E-2</v>
      </c>
      <c r="Q44" s="5">
        <v>4.3819999999999998E-2</v>
      </c>
      <c r="S44" s="57">
        <v>3.2210000000000003E-2</v>
      </c>
      <c r="U44" s="57">
        <v>4.3819999999999998E-2</v>
      </c>
    </row>
    <row r="45" spans="1:21" ht="13.15" customHeight="1">
      <c r="A45" s="40" t="s">
        <v>56</v>
      </c>
      <c r="B45" s="35">
        <v>6.75</v>
      </c>
      <c r="C45" s="37">
        <f>S59</f>
        <v>11.854880000000001</v>
      </c>
      <c r="D45" s="37">
        <f>U59</f>
        <v>13.014860000000001</v>
      </c>
      <c r="E45" s="21"/>
      <c r="F45" s="21"/>
      <c r="G45" s="21"/>
      <c r="H45" s="41"/>
      <c r="I45" s="21"/>
      <c r="N45" s="5" t="s">
        <v>51</v>
      </c>
      <c r="O45" s="49">
        <v>0.20321</v>
      </c>
      <c r="Q45" s="5">
        <v>0.20321</v>
      </c>
      <c r="S45" s="57">
        <v>0.20321</v>
      </c>
      <c r="U45" s="57">
        <v>0.20321</v>
      </c>
    </row>
    <row r="46" spans="1:21" ht="13.15" customHeight="1">
      <c r="A46" s="45" t="s">
        <v>41</v>
      </c>
      <c r="C46" s="79">
        <f>C42-C45</f>
        <v>-1.7200000000006099E-3</v>
      </c>
      <c r="D46" s="79">
        <f>D42-D45</f>
        <v>-1.7200000000006099E-3</v>
      </c>
      <c r="E46" s="2"/>
      <c r="F46" s="21"/>
      <c r="G46" s="21"/>
      <c r="H46" s="21"/>
      <c r="I46" s="21"/>
      <c r="N46" s="5" t="s">
        <v>50</v>
      </c>
      <c r="O46" s="78">
        <v>1.176E-2</v>
      </c>
      <c r="P46" s="55"/>
      <c r="Q46" s="55">
        <v>1.176E-2</v>
      </c>
      <c r="S46" s="64">
        <v>1.3480000000000001E-2</v>
      </c>
      <c r="T46" s="52"/>
      <c r="U46" s="64">
        <v>1.3480000000000001E-2</v>
      </c>
    </row>
    <row r="47" spans="1:21" ht="13.15" customHeight="1">
      <c r="A47" s="25"/>
      <c r="C47" s="43" t="s">
        <v>0</v>
      </c>
      <c r="D47" s="43" t="s">
        <v>0</v>
      </c>
      <c r="E47" s="26"/>
      <c r="F47" s="21"/>
      <c r="G47" s="21"/>
      <c r="H47" s="21"/>
      <c r="I47" s="21"/>
      <c r="J47" s="21"/>
      <c r="K47" s="21"/>
      <c r="N47" s="5" t="s">
        <v>49</v>
      </c>
      <c r="O47" s="49">
        <v>0</v>
      </c>
      <c r="Q47" s="49">
        <v>0</v>
      </c>
      <c r="S47" s="63">
        <v>0</v>
      </c>
      <c r="U47" s="57" t="s">
        <v>43</v>
      </c>
    </row>
    <row r="48" spans="1:21" ht="13.15" customHeight="1">
      <c r="C48" s="43" t="s">
        <v>0</v>
      </c>
      <c r="D48" s="43" t="s">
        <v>0</v>
      </c>
      <c r="N48" s="5" t="s">
        <v>48</v>
      </c>
      <c r="O48" s="49">
        <v>0</v>
      </c>
      <c r="Q48" s="49">
        <v>0</v>
      </c>
      <c r="S48" s="63">
        <v>0</v>
      </c>
      <c r="U48" s="57" t="s">
        <v>44</v>
      </c>
    </row>
    <row r="49" spans="3:23" ht="13.15" customHeight="1">
      <c r="C49" s="44"/>
      <c r="D49" s="44"/>
      <c r="E49" s="49"/>
      <c r="N49" s="76" t="s">
        <v>47</v>
      </c>
      <c r="O49" s="77">
        <v>3.46E-3</v>
      </c>
      <c r="Q49" s="77">
        <v>4.7099999999999998E-3</v>
      </c>
      <c r="S49" s="58">
        <v>3.46E-3</v>
      </c>
      <c r="U49" s="58">
        <v>4.7099999999999998E-3</v>
      </c>
    </row>
    <row r="50" spans="3:23" ht="13.15" customHeight="1">
      <c r="N50" s="5" t="s">
        <v>46</v>
      </c>
      <c r="O50" s="59">
        <f>SUM(O43:O49)</f>
        <v>2.9060800000000002</v>
      </c>
      <c r="P50" s="54"/>
      <c r="Q50" s="59">
        <f>SUM(Q43:Q49)</f>
        <v>3.5175100000000006</v>
      </c>
      <c r="R50" s="59"/>
      <c r="S50" s="59">
        <f>SUM(S43:S49)</f>
        <v>2.9077999999999999</v>
      </c>
      <c r="T50" s="59"/>
      <c r="U50" s="59">
        <f>SUM(U43:U49)</f>
        <v>3.5192300000000003</v>
      </c>
    </row>
    <row r="51" spans="3:23" ht="13.15" customHeight="1">
      <c r="O51" s="59"/>
      <c r="P51" s="27"/>
      <c r="Q51" s="59"/>
      <c r="R51" s="27"/>
      <c r="S51" s="54"/>
      <c r="T51" s="27"/>
      <c r="U51" s="59"/>
    </row>
    <row r="52" spans="3:23" ht="13.15" customHeight="1">
      <c r="O52" s="56">
        <v>0.38433</v>
      </c>
      <c r="Q52" s="56">
        <v>0.91359000000000001</v>
      </c>
      <c r="S52" s="56">
        <v>0.38433</v>
      </c>
      <c r="U52" s="56">
        <v>0.91359000000000001</v>
      </c>
    </row>
    <row r="53" spans="3:23" ht="13.15" customHeight="1">
      <c r="O53" s="62">
        <v>1.392E-2</v>
      </c>
      <c r="Q53" s="62">
        <v>3.3210000000000003E-2</v>
      </c>
      <c r="S53" s="62">
        <v>1.392E-2</v>
      </c>
      <c r="U53" s="62">
        <v>3.3210000000000003E-2</v>
      </c>
    </row>
    <row r="54" spans="3:23" ht="13.15" customHeight="1">
      <c r="O54" s="60">
        <f>O52+O53</f>
        <v>0.39824999999999999</v>
      </c>
      <c r="Q54" s="60">
        <f>Q52+Q53</f>
        <v>0.94679999999999997</v>
      </c>
      <c r="R54" s="60"/>
      <c r="S54" s="60">
        <f>S52+S53</f>
        <v>0.39824999999999999</v>
      </c>
      <c r="T54" s="60"/>
      <c r="U54" s="60">
        <f t="shared" ref="U54" si="2">U52+U53</f>
        <v>0.94679999999999997</v>
      </c>
      <c r="V54" s="60"/>
      <c r="W54" s="60"/>
    </row>
    <row r="55" spans="3:23" ht="13.15" customHeight="1">
      <c r="O55" s="59"/>
      <c r="Q55" s="59"/>
      <c r="S55" s="54"/>
      <c r="U55" s="59"/>
    </row>
    <row r="56" spans="3:23" ht="13.15" customHeight="1">
      <c r="O56" s="56">
        <v>6.58934</v>
      </c>
      <c r="Q56" s="56">
        <v>6.58934</v>
      </c>
      <c r="S56" s="56">
        <v>6.58934</v>
      </c>
      <c r="U56" s="56">
        <v>6.58934</v>
      </c>
    </row>
    <row r="57" spans="3:23" ht="13.15" customHeight="1">
      <c r="O57" s="62">
        <v>1.95949</v>
      </c>
      <c r="Q57" s="62">
        <v>1.95949</v>
      </c>
      <c r="S57" s="62">
        <v>1.95949</v>
      </c>
      <c r="U57" s="62">
        <v>1.95949</v>
      </c>
    </row>
    <row r="58" spans="3:23" ht="13.15" customHeight="1" thickBot="1">
      <c r="O58" s="59">
        <f>O56+O57</f>
        <v>8.5488300000000006</v>
      </c>
      <c r="P58" s="54"/>
      <c r="Q58" s="59">
        <f>Q56+Q57</f>
        <v>8.5488300000000006</v>
      </c>
      <c r="R58" s="59"/>
      <c r="S58" s="59">
        <f>S56+S57</f>
        <v>8.5488300000000006</v>
      </c>
      <c r="T58" s="59"/>
      <c r="U58" s="59">
        <f t="shared" ref="U58" si="3">U56+U57</f>
        <v>8.5488300000000006</v>
      </c>
    </row>
    <row r="59" spans="3:23" ht="13.9" customHeight="1" thickBot="1">
      <c r="O59" s="61">
        <f>O50+O54+O58</f>
        <v>11.853160000000001</v>
      </c>
      <c r="P59" s="61"/>
      <c r="Q59" s="61">
        <f>Q50+Q54+Q58</f>
        <v>13.01314</v>
      </c>
      <c r="R59" s="61"/>
      <c r="S59" s="61">
        <f>S50+S54+S58</f>
        <v>11.854880000000001</v>
      </c>
      <c r="T59" s="61"/>
      <c r="U59" s="61">
        <f>U50+U54+U58</f>
        <v>13.014860000000001</v>
      </c>
    </row>
    <row r="60" spans="3:23" ht="15">
      <c r="O60" s="80"/>
      <c r="P60" s="80"/>
      <c r="Q60" s="53"/>
      <c r="S60" s="37"/>
      <c r="U60" s="37"/>
    </row>
    <row r="61" spans="3:23">
      <c r="O61" s="37"/>
      <c r="P61" s="37"/>
      <c r="Q61" s="37"/>
      <c r="R61" s="37"/>
      <c r="S61" s="37"/>
      <c r="T61" s="37"/>
      <c r="U61" s="56"/>
    </row>
    <row r="62" spans="3:23">
      <c r="O62" s="37"/>
      <c r="Q62" s="37"/>
      <c r="S62" s="37"/>
      <c r="U62" s="62"/>
    </row>
    <row r="63" spans="3:23">
      <c r="O63" s="37"/>
      <c r="P63" s="37"/>
      <c r="Q63" s="37"/>
      <c r="R63" s="37"/>
      <c r="S63" s="37"/>
      <c r="T63" s="37"/>
      <c r="U63" s="37"/>
    </row>
    <row r="67" spans="15:18">
      <c r="O67" s="49"/>
      <c r="Q67" s="49"/>
    </row>
    <row r="68" spans="15:18">
      <c r="O68" s="49"/>
    </row>
    <row r="69" spans="15:18">
      <c r="O69" s="49"/>
    </row>
    <row r="70" spans="15:18">
      <c r="O70" s="49"/>
    </row>
    <row r="71" spans="15:18">
      <c r="O71" s="49"/>
      <c r="Q71" s="49"/>
    </row>
    <row r="72" spans="15:18">
      <c r="O72" s="49"/>
      <c r="Q72" s="49"/>
    </row>
    <row r="73" spans="15:18">
      <c r="O73" s="49"/>
      <c r="P73" s="67"/>
      <c r="Q73" s="49"/>
      <c r="R73" s="67"/>
    </row>
    <row r="74" spans="15:18">
      <c r="O74" s="66"/>
      <c r="P74" s="68"/>
      <c r="Q74" s="68"/>
      <c r="R74" s="68"/>
    </row>
    <row r="75" spans="15:18">
      <c r="O75" s="66"/>
      <c r="P75" s="68"/>
      <c r="Q75" s="68"/>
      <c r="R75" s="68"/>
    </row>
    <row r="76" spans="15:18">
      <c r="O76" s="66"/>
      <c r="P76" s="68"/>
      <c r="Q76" s="68"/>
      <c r="R76" s="68"/>
    </row>
    <row r="77" spans="15:18">
      <c r="O77" s="66"/>
      <c r="P77" s="68"/>
      <c r="Q77" s="68"/>
      <c r="R77" s="68"/>
    </row>
    <row r="78" spans="15:18">
      <c r="O78" s="66"/>
      <c r="P78" s="68"/>
      <c r="Q78" s="68"/>
      <c r="R78" s="68"/>
    </row>
    <row r="79" spans="15:18">
      <c r="O79" s="69"/>
      <c r="P79" s="70"/>
      <c r="Q79" s="70"/>
      <c r="R79" s="70"/>
    </row>
    <row r="80" spans="15:18">
      <c r="O80" s="71"/>
      <c r="P80" s="72"/>
      <c r="Q80" s="72"/>
      <c r="R80" s="72"/>
    </row>
    <row r="81" spans="15:18">
      <c r="O81" s="66"/>
      <c r="P81" s="67"/>
      <c r="Q81" s="67"/>
      <c r="R81" s="67"/>
    </row>
    <row r="82" spans="15:18">
      <c r="O82" s="69"/>
      <c r="P82" s="70"/>
      <c r="Q82" s="70"/>
      <c r="R82" s="70"/>
    </row>
    <row r="83" spans="15:18">
      <c r="O83" s="71"/>
      <c r="P83" s="72"/>
      <c r="Q83" s="72"/>
      <c r="R83" s="72"/>
    </row>
    <row r="84" spans="15:18">
      <c r="O84" s="66"/>
      <c r="P84" s="67"/>
      <c r="Q84" s="67"/>
      <c r="R84" s="67"/>
    </row>
    <row r="85" spans="15:18">
      <c r="O85" s="69"/>
      <c r="P85" s="70"/>
      <c r="Q85" s="70"/>
      <c r="R85" s="70"/>
    </row>
    <row r="86" spans="15:18">
      <c r="O86" s="71"/>
      <c r="P86" s="72"/>
      <c r="Q86" s="72"/>
      <c r="R86" s="72"/>
    </row>
    <row r="87" spans="15:18">
      <c r="O87" s="71"/>
      <c r="P87" s="73"/>
      <c r="Q87" s="72"/>
      <c r="R87" s="72"/>
    </row>
  </sheetData>
  <mergeCells count="13">
    <mergeCell ref="C2:L2"/>
    <mergeCell ref="C7:J7"/>
    <mergeCell ref="C8:J8"/>
    <mergeCell ref="F11:G11"/>
    <mergeCell ref="F12:G12"/>
    <mergeCell ref="J11:K11"/>
    <mergeCell ref="O60:P60"/>
    <mergeCell ref="F13:G13"/>
    <mergeCell ref="F14:G14"/>
    <mergeCell ref="H11:I11"/>
    <mergeCell ref="H12:I12"/>
    <mergeCell ref="H13:I13"/>
    <mergeCell ref="H14:I14"/>
  </mergeCells>
  <phoneticPr fontId="6" type="noConversion"/>
  <printOptions horizontalCentered="1"/>
  <pageMargins left="1.1599999999999999" right="0.49" top="0.5" bottom="0.5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Backup</Data>
    <V_x002d_Type xmlns="eb141065-81b4-4018-8894-ac28303ff9c0" xsi:nil="true"/>
    <FROM xmlns="eb141065-81b4-4018-8894-ac28303ff9c0" xsi:nil="true"/>
    <Year xmlns="eb141065-81b4-4018-8894-ac28303ff9c0">2016</Year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D993B1-5708-41E3-AA4B-4CE8384E9704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eb141065-81b4-4018-8894-ac28303ff9c0"/>
  </ds:schemaRefs>
</ds:datastoreItem>
</file>

<file path=customXml/itemProps2.xml><?xml version="1.0" encoding="utf-8"?>
<ds:datastoreItem xmlns:ds="http://schemas.openxmlformats.org/officeDocument/2006/customXml" ds:itemID="{17F51C18-4449-49A0-ABB7-D6E7A50D8D2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865C4F8-CC31-4D11-AA8F-E7F3811E5B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6A29C2-3338-470D-B2F3-38CB9C24C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1.4</vt:lpstr>
      <vt:lpstr>'Exhibit 1.4'!EXH1.7P1</vt:lpstr>
      <vt:lpstr>'Exhibit 1.4'!Print_Area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02066</dc:creator>
  <cp:lastModifiedBy>Fred Nass</cp:lastModifiedBy>
  <cp:lastPrinted>2019-08-21T20:12:09Z</cp:lastPrinted>
  <dcterms:created xsi:type="dcterms:W3CDTF">2007-05-04T18:42:28Z</dcterms:created>
  <dcterms:modified xsi:type="dcterms:W3CDTF">2023-12-01T22:53:59Z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