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dominionenergyo365.sharepoint.com/sites/LDCRegulatoryCaseMgmt_GasInfrastructure-5/EGU 2025 Base Rate Case/Discovery Documents (MDRs, Data Requests)/2025 MDR Data Requests for 2025 Rate Case/"/>
    </mc:Choice>
  </mc:AlternateContent>
  <xr:revisionPtr revIDLastSave="29" documentId="11_A00CE05C3B44D681399062347E511C7D269EE6F0" xr6:coauthVersionLast="47" xr6:coauthVersionMax="47" xr10:uidLastSave="{5E3DAA5C-9858-4A96-98A0-259D43B5579C}"/>
  <bookViews>
    <workbookView xWindow="-108" yWindow="-108" windowWidth="23256" windowHeight="12576" tabRatio="555" xr2:uid="{00000000-000D-0000-FFFF-FFFF00000000}"/>
  </bookViews>
  <sheets>
    <sheet name="Summary" sheetId="13" r:id="rId1"/>
    <sheet name="FTE" sheetId="46" r:id="rId2"/>
    <sheet name="2025 Budget" sheetId="58" r:id="rId3"/>
    <sheet name="2025 Defer" sheetId="59" r:id="rId4"/>
    <sheet name="2024 Actuals" sheetId="56" r:id="rId5"/>
    <sheet name="2024 Budget" sheetId="54" r:id="rId6"/>
    <sheet name="2024 Defer" sheetId="55" r:id="rId7"/>
    <sheet name="DES Compare" sheetId="57" r:id="rId8"/>
    <sheet name="2023 Actuals" sheetId="53" r:id="rId9"/>
    <sheet name="2023 Budget" sheetId="49" r:id="rId10"/>
    <sheet name="2023 Defer" sheetId="50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\a" localSheetId="8">#REF!</definedName>
    <definedName name="\a" localSheetId="9">#REF!</definedName>
    <definedName name="\a" localSheetId="4">#REF!</definedName>
    <definedName name="\a" localSheetId="5">#REF!</definedName>
    <definedName name="\a" localSheetId="2">#REF!</definedName>
    <definedName name="\a">#REF!</definedName>
    <definedName name="\b" localSheetId="8">#REF!</definedName>
    <definedName name="\b" localSheetId="9">#REF!</definedName>
    <definedName name="\b" localSheetId="4">#REF!</definedName>
    <definedName name="\b" localSheetId="5">#REF!</definedName>
    <definedName name="\b" localSheetId="2">#REF!</definedName>
    <definedName name="\b">#REF!</definedName>
    <definedName name="\c" localSheetId="9">#REF!</definedName>
    <definedName name="\c" localSheetId="5">#REF!</definedName>
    <definedName name="\c" localSheetId="2">#REF!</definedName>
    <definedName name="\c">#REF!</definedName>
    <definedName name="\d">#REF!</definedName>
    <definedName name="\e">#REF!</definedName>
    <definedName name="\m">#REF!</definedName>
    <definedName name="\VVVVV">#REF!</definedName>
    <definedName name="\XXXXX">#REF!</definedName>
    <definedName name="_016___2022">#REF!</definedName>
    <definedName name="A1STA">#REF!</definedName>
    <definedName name="ADDA">#REF!</definedName>
    <definedName name="ADDA1">#REF!</definedName>
    <definedName name="ADDA2">#REF!</definedName>
    <definedName name="ADDATEST">#REF!</definedName>
    <definedName name="ADJA">#REF!</definedName>
    <definedName name="AllowedROE">'[1]Next Year'!$B$163</definedName>
    <definedName name="AllPages" localSheetId="9">#REF!</definedName>
    <definedName name="AllPages" localSheetId="5">#REF!</definedName>
    <definedName name="AllPages" localSheetId="2">#REF!</definedName>
    <definedName name="AllPages">#REF!</definedName>
    <definedName name="AM1A" localSheetId="9">#REF!</definedName>
    <definedName name="AM1A" localSheetId="5">#REF!</definedName>
    <definedName name="AM1A" localSheetId="2">#REF!</definedName>
    <definedName name="AM1A">#REF!</definedName>
    <definedName name="AM2A" localSheetId="9">#REF!</definedName>
    <definedName name="AM2A" localSheetId="5">#REF!</definedName>
    <definedName name="AM2A" localSheetId="2">#REF!</definedName>
    <definedName name="AM2A">#REF!</definedName>
    <definedName name="AM3A">#REF!</definedName>
    <definedName name="AM4A">#REF!</definedName>
    <definedName name="AMDA">#REF!</definedName>
    <definedName name="AP1A">#REF!</definedName>
    <definedName name="APLA">#REF!</definedName>
    <definedName name="ASPA">#REF!</definedName>
    <definedName name="ASTA">#REF!</definedName>
    <definedName name="AVG_INCENTIVE">#REF!</definedName>
    <definedName name="B12A">#REF!</definedName>
    <definedName name="B13A">#REF!</definedName>
    <definedName name="B17A">#REF!</definedName>
    <definedName name="Base_NGV">#REF!</definedName>
    <definedName name="BCEA">#REF!</definedName>
    <definedName name="BGLA">#REF!</definedName>
    <definedName name="blahblah">"V2001-12-31"</definedName>
    <definedName name="Block_out" localSheetId="9">#REF!</definedName>
    <definedName name="Block_out" localSheetId="5">#REF!</definedName>
    <definedName name="Block_out" localSheetId="2">#REF!</definedName>
    <definedName name="Block_out">#REF!</definedName>
    <definedName name="BMFA" localSheetId="9">#REF!</definedName>
    <definedName name="BMFA" localSheetId="5">#REF!</definedName>
    <definedName name="BMFA" localSheetId="2">#REF!</definedName>
    <definedName name="BMFA">#REF!</definedName>
    <definedName name="booked">'[2]Vlookup Sheet'!$D$7:$D$13,'[2]Vlookup Sheet'!$D$16:$D$23,'[2]Vlookup Sheet'!$D$26:$D$28,'[2]Vlookup Sheet'!$D$32:$D$33,'[2]Vlookup Sheet'!$D$35:$D$37,'[2]Vlookup Sheet'!$D$39:$D$42,'[2]Vlookup Sheet'!$D$44:$D$45,'[2]Vlookup Sheet'!$D$67:$D$73,'[2]Vlookup Sheet'!$D$76:$D$82</definedName>
    <definedName name="BPYA" localSheetId="9">#REF!</definedName>
    <definedName name="BPYA" localSheetId="5">#REF!</definedName>
    <definedName name="BPYA" localSheetId="2">#REF!</definedName>
    <definedName name="BPYA">#REF!</definedName>
    <definedName name="BQCA" localSheetId="9">#REF!</definedName>
    <definedName name="BQCA" localSheetId="5">#REF!</definedName>
    <definedName name="BQCA" localSheetId="2">#REF!</definedName>
    <definedName name="BQCA">#REF!</definedName>
    <definedName name="BQGA" localSheetId="9">#REF!</definedName>
    <definedName name="BQGA" localSheetId="5">#REF!</definedName>
    <definedName name="BQGA" localSheetId="2">#REF!</definedName>
    <definedName name="BQGA">#REF!</definedName>
    <definedName name="BQIA">#REF!</definedName>
    <definedName name="BQPA">#REF!</definedName>
    <definedName name="BQRA">#REF!</definedName>
    <definedName name="BQTA">#REF!</definedName>
    <definedName name="BUDG">#REF!</definedName>
    <definedName name="budinc">[3]IS!$B$2:$F$5000</definedName>
    <definedName name="budinc2">[3]IS!$C$2:$F$5000</definedName>
    <definedName name="BURA" localSheetId="9">#REF!</definedName>
    <definedName name="BURA" localSheetId="5">#REF!</definedName>
    <definedName name="BURA" localSheetId="2">#REF!</definedName>
    <definedName name="BURA">#REF!</definedName>
    <definedName name="BWEA" localSheetId="9">#REF!</definedName>
    <definedName name="BWEA" localSheetId="5">#REF!</definedName>
    <definedName name="BWEA" localSheetId="2">#REF!</definedName>
    <definedName name="BWEA">#REF!</definedName>
    <definedName name="CC1A" localSheetId="9">#REF!</definedName>
    <definedName name="CC1A" localSheetId="5">#REF!</definedName>
    <definedName name="CC1A" localSheetId="2">#REF!</definedName>
    <definedName name="CC1A">#REF!</definedName>
    <definedName name="CC2A">#REF!</definedName>
    <definedName name="clear1">'[3]Service Charge Variance'!$C$5:$C$6,'[3]Service Charge Variance'!$C$9:$E$10,'[3]Service Charge Variance'!$C$13:$E$14,'[3]Service Charge Variance'!$H$5,'[3]Service Charge Variance'!$H$9,'[3]Service Charge Variance'!$H$13</definedName>
    <definedName name="clearup">'[4]Ind,NT UpDown Side'!$B$5:$C$9,'[4]Ind,NT UpDown Side'!$B$11:$C$20,'[4]Ind,NT UpDown Side'!$B$22:$C$22,'[4]Ind,NT UpDown Side'!$E$22:$F$22,'[4]Ind,NT UpDown Side'!$E$11:$F$20,'[4]Ind,NT UpDown Side'!$E$5:$F$9</definedName>
    <definedName name="CM1A" localSheetId="9">#REF!</definedName>
    <definedName name="CM1A" localSheetId="5">#REF!</definedName>
    <definedName name="CM1A" localSheetId="2">#REF!</definedName>
    <definedName name="CM1A">#REF!</definedName>
    <definedName name="CM2A" localSheetId="9">#REF!</definedName>
    <definedName name="CM2A" localSheetId="5">#REF!</definedName>
    <definedName name="CM2A" localSheetId="2">#REF!</definedName>
    <definedName name="CM2A">#REF!</definedName>
    <definedName name="COI4DNG" localSheetId="9">#REF!</definedName>
    <definedName name="COI4DNG" localSheetId="5">#REF!</definedName>
    <definedName name="COI4DNG" localSheetId="2">#REF!</definedName>
    <definedName name="COI4DNG">#REF!</definedName>
    <definedName name="COI4DTH">#REF!</definedName>
    <definedName name="COI4GAS">#REF!</definedName>
    <definedName name="COICDNG">#REF!</definedName>
    <definedName name="COICDTH">#REF!</definedName>
    <definedName name="COICGAS">#REF!</definedName>
    <definedName name="CRTA">#REF!</definedName>
    <definedName name="CTI">#REF!</definedName>
    <definedName name="cumo">[4]IncReas!$A$4</definedName>
    <definedName name="d">#REF!</definedName>
    <definedName name="DATA1" localSheetId="8">#REF!</definedName>
    <definedName name="DATA1" localSheetId="9">#REF!</definedName>
    <definedName name="DATA1" localSheetId="4">#REF!</definedName>
    <definedName name="DATA1" localSheetId="5">#REF!</definedName>
    <definedName name="DATA1" localSheetId="2">#REF!</definedName>
    <definedName name="DATA1">#REF!</definedName>
    <definedName name="DATA10" localSheetId="8">#REF!</definedName>
    <definedName name="DATA10" localSheetId="9">#REF!</definedName>
    <definedName name="DATA10" localSheetId="4">#REF!</definedName>
    <definedName name="DATA10" localSheetId="5">#REF!</definedName>
    <definedName name="DATA10" localSheetId="2">#REF!</definedName>
    <definedName name="DATA10">#REF!</definedName>
    <definedName name="DATA11" localSheetId="8">#REF!</definedName>
    <definedName name="DATA11" localSheetId="9">#REF!</definedName>
    <definedName name="DATA11" localSheetId="4">#REF!</definedName>
    <definedName name="DATA11" localSheetId="5">#REF!</definedName>
    <definedName name="DATA11" localSheetId="2">#REF!</definedName>
    <definedName name="DATA11">#REF!</definedName>
    <definedName name="DATA12" localSheetId="8">#REF!</definedName>
    <definedName name="DATA12" localSheetId="9">#REF!</definedName>
    <definedName name="DATA12" localSheetId="4">#REF!</definedName>
    <definedName name="DATA12" localSheetId="5">#REF!</definedName>
    <definedName name="DATA12" localSheetId="2">#REF!</definedName>
    <definedName name="DATA12">#REF!</definedName>
    <definedName name="DATA2" localSheetId="8">#REF!</definedName>
    <definedName name="DATA2" localSheetId="9">#REF!</definedName>
    <definedName name="DATA2" localSheetId="4">#REF!</definedName>
    <definedName name="DATA2" localSheetId="5">#REF!</definedName>
    <definedName name="DATA2" localSheetId="2">#REF!</definedName>
    <definedName name="DATA2">#REF!</definedName>
    <definedName name="DATA3" localSheetId="8">#REF!</definedName>
    <definedName name="DATA3" localSheetId="9">#REF!</definedName>
    <definedName name="DATA3" localSheetId="4">#REF!</definedName>
    <definedName name="DATA3" localSheetId="5">#REF!</definedName>
    <definedName name="DATA3" localSheetId="2">#REF!</definedName>
    <definedName name="DATA3">#REF!</definedName>
    <definedName name="DATA4" localSheetId="8">#REF!</definedName>
    <definedName name="DATA4" localSheetId="9">#REF!</definedName>
    <definedName name="DATA4" localSheetId="4">#REF!</definedName>
    <definedName name="DATA4" localSheetId="5">#REF!</definedName>
    <definedName name="DATA4" localSheetId="2">#REF!</definedName>
    <definedName name="DATA4">#REF!</definedName>
    <definedName name="DATA5" localSheetId="8">#REF!</definedName>
    <definedName name="DATA5" localSheetId="9">#REF!</definedName>
    <definedName name="DATA5" localSheetId="4">#REF!</definedName>
    <definedName name="DATA5" localSheetId="5">#REF!</definedName>
    <definedName name="DATA5" localSheetId="2">#REF!</definedName>
    <definedName name="DATA5">#REF!</definedName>
    <definedName name="DATA6" localSheetId="8">#REF!</definedName>
    <definedName name="DATA6" localSheetId="9">#REF!</definedName>
    <definedName name="DATA6" localSheetId="4">#REF!</definedName>
    <definedName name="DATA6" localSheetId="5">#REF!</definedName>
    <definedName name="DATA6" localSheetId="2">#REF!</definedName>
    <definedName name="DATA6">#REF!</definedName>
    <definedName name="DATA7" localSheetId="8">#REF!</definedName>
    <definedName name="DATA7" localSheetId="9">#REF!</definedName>
    <definedName name="DATA7" localSheetId="4">#REF!</definedName>
    <definedName name="DATA7" localSheetId="5">#REF!</definedName>
    <definedName name="DATA7" localSheetId="2">#REF!</definedName>
    <definedName name="DATA7">#REF!</definedName>
    <definedName name="DATA8" localSheetId="8">#REF!</definedName>
    <definedName name="DATA8" localSheetId="9">#REF!</definedName>
    <definedName name="DATA8" localSheetId="4">#REF!</definedName>
    <definedName name="DATA8" localSheetId="5">#REF!</definedName>
    <definedName name="DATA8" localSheetId="2">#REF!</definedName>
    <definedName name="DATA8">#REF!</definedName>
    <definedName name="DATA9" localSheetId="8">#REF!</definedName>
    <definedName name="DATA9" localSheetId="9">#REF!</definedName>
    <definedName name="DATA9" localSheetId="4">#REF!</definedName>
    <definedName name="DATA9" localSheetId="5">#REF!</definedName>
    <definedName name="DATA9" localSheetId="2">#REF!</definedName>
    <definedName name="DATA9">#REF!</definedName>
    <definedName name="_xlnm.Database" localSheetId="8">#REF!</definedName>
    <definedName name="_xlnm.Database" localSheetId="9">#REF!</definedName>
    <definedName name="_xlnm.Database" localSheetId="4">#REF!</definedName>
    <definedName name="_xlnm.Database" localSheetId="5">#REF!</definedName>
    <definedName name="_xlnm.Database" localSheetId="2">#REF!</definedName>
    <definedName name="_xlnm.Database">#REF!</definedName>
    <definedName name="dataentry">'[3]Labor Variance'!$D$3:$D$4,'[3]Labor Variance'!$D$7:$D$8,'[3]Labor Variance'!$I$3:$I$4,'[3]Labor Variance'!$I$7:$I$8</definedName>
    <definedName name="date1" localSheetId="9">#REF!</definedName>
    <definedName name="date1" localSheetId="5">#REF!</definedName>
    <definedName name="date1" localSheetId="2">#REF!</definedName>
    <definedName name="date1">#REF!</definedName>
    <definedName name="dblink" localSheetId="9">#REF!</definedName>
    <definedName name="dblink" localSheetId="5">#REF!</definedName>
    <definedName name="dblink" localSheetId="2">#REF!</definedName>
    <definedName name="dblink">#REF!</definedName>
    <definedName name="DC1A" localSheetId="9">#REF!</definedName>
    <definedName name="DC1A" localSheetId="5">#REF!</definedName>
    <definedName name="DC1A" localSheetId="2">#REF!</definedName>
    <definedName name="DC1A">#REF!</definedName>
    <definedName name="DC2A">#REF!</definedName>
    <definedName name="DC3A">#REF!</definedName>
    <definedName name="DC4A">#REF!</definedName>
    <definedName name="DC5A">#REF!</definedName>
    <definedName name="DC6A">#REF!</definedName>
    <definedName name="DC7A">#REF!</definedName>
    <definedName name="DC8A">#REF!</definedName>
    <definedName name="DC9A">#REF!</definedName>
    <definedName name="delete1">'[3]Labor Variance'!$D$4,'[3]Labor Variance'!$D$8,'[3]Labor Variance'!$I$4,'[3]Labor Variance'!$I$8</definedName>
    <definedName name="deleteNetRev1">'[3]Slide 17'!$F$6:$G$9,'[3]Slide 17'!$F$12:$G$12,'[3]Slide 17'!$F$15:$G$18,'[3]Slide 17'!$J$6:$K$9,'[3]Slide 17'!$J$15:$K$18</definedName>
    <definedName name="deleteNT1">'[3]Slide 12'!$B$5:$C$9,'[3]Slide 12'!$B$11:$C$20,'[3]Slide 12'!$B$22:$C$22,'[3]Slide 12'!$E$22:$F$22,'[3]Slide 12'!$E$11:$F$20,'[3]Slide 12'!$E$5:$F$9</definedName>
    <definedName name="DEPA" localSheetId="9">#REF!</definedName>
    <definedName name="DEPA" localSheetId="5">#REF!</definedName>
    <definedName name="DEPA" localSheetId="2">#REF!</definedName>
    <definedName name="DEPA">#REF!</definedName>
    <definedName name="DES" localSheetId="9">[5]Sheet1!#REF!</definedName>
    <definedName name="DES" localSheetId="5">[5]Sheet1!#REF!</definedName>
    <definedName name="DES" localSheetId="2">[5]Sheet1!#REF!</definedName>
    <definedName name="DES">[5]Sheet1!#REF!</definedName>
    <definedName name="descr" localSheetId="9">#REF!</definedName>
    <definedName name="descr" localSheetId="5">#REF!</definedName>
    <definedName name="descr" localSheetId="2">#REF!</definedName>
    <definedName name="descr">#REF!</definedName>
    <definedName name="DI1A" localSheetId="9">#REF!</definedName>
    <definedName name="DI1A" localSheetId="5">#REF!</definedName>
    <definedName name="DI1A" localSheetId="2">#REF!</definedName>
    <definedName name="DI1A">#REF!</definedName>
    <definedName name="DISA" localSheetId="9">#REF!</definedName>
    <definedName name="DISA" localSheetId="5">#REF!</definedName>
    <definedName name="DISA" localSheetId="2">#REF!</definedName>
    <definedName name="DISA">#REF!</definedName>
    <definedName name="DO1A">#REF!</definedName>
    <definedName name="DS1A">#REF!</definedName>
    <definedName name="DS2A">#REF!</definedName>
    <definedName name="ED1A">#REF!</definedName>
    <definedName name="ED2A">#REF!</definedName>
    <definedName name="ED3A">#REF!</definedName>
    <definedName name="EIRA">#REF!</definedName>
    <definedName name="elimbudfcst">#REF!</definedName>
    <definedName name="elimforecast">#REF!</definedName>
    <definedName name="EXCA">#REF!</definedName>
    <definedName name="f">#REF!</definedName>
    <definedName name="FH1A">#REF!</definedName>
    <definedName name="FHEA">#REF!</definedName>
    <definedName name="FHLA">#REF!</definedName>
    <definedName name="FILA">#REF!</definedName>
    <definedName name="FLUA">#REF!</definedName>
    <definedName name="G_A">0.065</definedName>
    <definedName name="ggg">#REF!</definedName>
    <definedName name="GI1A" localSheetId="9">#REF!</definedName>
    <definedName name="GI1A" localSheetId="5">#REF!</definedName>
    <definedName name="GI1A" localSheetId="2">#REF!</definedName>
    <definedName name="GI1A">#REF!</definedName>
    <definedName name="GI2A" localSheetId="9">#REF!</definedName>
    <definedName name="GI2A" localSheetId="5">#REF!</definedName>
    <definedName name="GI2A" localSheetId="2">#REF!</definedName>
    <definedName name="GI2A">#REF!</definedName>
    <definedName name="grt">[3]GRT!$D$2</definedName>
    <definedName name="HA1A" localSheetId="9">#REF!</definedName>
    <definedName name="HA1A" localSheetId="5">#REF!</definedName>
    <definedName name="HA1A" localSheetId="2">#REF!</definedName>
    <definedName name="HA1A">#REF!</definedName>
    <definedName name="HA2A" localSheetId="9">#REF!</definedName>
    <definedName name="HA2A" localSheetId="5">#REF!</definedName>
    <definedName name="HA2A" localSheetId="2">#REF!</definedName>
    <definedName name="HA2A">#REF!</definedName>
    <definedName name="hhh" localSheetId="9">#REF!</definedName>
    <definedName name="hhh" localSheetId="5">#REF!</definedName>
    <definedName name="hhh" localSheetId="2">#REF!</definedName>
    <definedName name="hhh">#REF!</definedName>
    <definedName name="high">'[6]QPC Proj'!$W$25</definedName>
    <definedName name="HO1A" localSheetId="9">#REF!</definedName>
    <definedName name="HO1A" localSheetId="5">#REF!</definedName>
    <definedName name="HO1A" localSheetId="2">#REF!</definedName>
    <definedName name="HO1A">#REF!</definedName>
    <definedName name="HO2A" localSheetId="9">#REF!</definedName>
    <definedName name="HO2A" localSheetId="5">#REF!</definedName>
    <definedName name="HO2A" localSheetId="2">#REF!</definedName>
    <definedName name="HO2A">#REF!</definedName>
    <definedName name="HOLA" localSheetId="9">#REF!</definedName>
    <definedName name="HOLA" localSheetId="5">#REF!</definedName>
    <definedName name="HOLA" localSheetId="2">#REF!</definedName>
    <definedName name="HOLA">#REF!</definedName>
    <definedName name="home">#REF!</definedName>
    <definedName name="HOSA">#REF!</definedName>
    <definedName name="HOTA">#REF!</definedName>
    <definedName name="HS1A">#REF!</definedName>
    <definedName name="HS2A">#REF!</definedName>
    <definedName name="HS3A">#REF!</definedName>
    <definedName name="HS4A">#REF!</definedName>
    <definedName name="HS5A">#REF!</definedName>
    <definedName name="HS6A">#REF!</definedName>
    <definedName name="IDGSDNG">#REF!</definedName>
    <definedName name="IDGSDTH">#REF!</definedName>
    <definedName name="IDGSGAS">#REF!</definedName>
    <definedName name="IDGSSNG">#REF!</definedName>
    <definedName name="IDIS2DNG">#REF!</definedName>
    <definedName name="IDIS2DTH">#REF!</definedName>
    <definedName name="IDIS2GAS">#REF!</definedName>
    <definedName name="IDIS2SNG">#REF!</definedName>
    <definedName name="ILLA">#REF!</definedName>
    <definedName name="IM1A">#REF!</definedName>
    <definedName name="IM2A">#REF!</definedName>
    <definedName name="IN1A">#REF!</definedName>
    <definedName name="IN2A">#REF!</definedName>
    <definedName name="IN3A">#REF!</definedName>
    <definedName name="IN4A">#REF!</definedName>
    <definedName name="IN5A">#REF!</definedName>
    <definedName name="IN7A">#REF!</definedName>
    <definedName name="IN8A">#REF!</definedName>
    <definedName name="IN9A">#REF!</definedName>
    <definedName name="INCA">#REF!</definedName>
    <definedName name="INCENT_ADJ">#REF!</definedName>
    <definedName name="INJA">#REF!</definedName>
    <definedName name="INSA">#REF!</definedName>
    <definedName name="Interest">#REF!</definedName>
    <definedName name="INVA">#REF!</definedName>
    <definedName name="ITPA">#REF!</definedName>
    <definedName name="JEFF">#REF!</definedName>
    <definedName name="JIB">'[7]JIB - LOE'!$M$1:$N$65536</definedName>
    <definedName name="labor_2011">'[8]Inflation Rate'!#REF!</definedName>
    <definedName name="labor_2012">'[8]Inflation Rate'!#REF!</definedName>
    <definedName name="LTCA" localSheetId="9">#REF!</definedName>
    <definedName name="LTCA" localSheetId="5">#REF!</definedName>
    <definedName name="LTCA" localSheetId="2">#REF!</definedName>
    <definedName name="LTCA">#REF!</definedName>
    <definedName name="LTD">38076.6771759259</definedName>
    <definedName name="LTDA">#REF!</definedName>
    <definedName name="LUMA">#REF!</definedName>
    <definedName name="LYN" localSheetId="9">[9]EIP2001!#REF!</definedName>
    <definedName name="LYN" localSheetId="5">[9]EIP2001!#REF!</definedName>
    <definedName name="LYN" localSheetId="2">[9]EIP2001!#REF!</definedName>
    <definedName name="LYN">[9]EIP2001!#REF!</definedName>
    <definedName name="MANA" localSheetId="9">#REF!</definedName>
    <definedName name="MANA" localSheetId="5">#REF!</definedName>
    <definedName name="MANA" localSheetId="2">#REF!</definedName>
    <definedName name="MANA">#REF!</definedName>
    <definedName name="master">[10]EXCELMASTER!$E$2:$Q$759</definedName>
    <definedName name="MILA" localSheetId="9">#REF!</definedName>
    <definedName name="MILA" localSheetId="5">#REF!</definedName>
    <definedName name="MILA" localSheetId="2">#REF!</definedName>
    <definedName name="MILA">#REF!</definedName>
    <definedName name="MITROS" localSheetId="9">#REF!</definedName>
    <definedName name="MITROS" localSheetId="5">#REF!</definedName>
    <definedName name="MITROS" localSheetId="2">#REF!</definedName>
    <definedName name="MITROS">#REF!</definedName>
    <definedName name="MITROSHORT" localSheetId="9">#REF!</definedName>
    <definedName name="MITROSHORT" localSheetId="5">#REF!</definedName>
    <definedName name="MITROSHORT" localSheetId="2">#REF!</definedName>
    <definedName name="MITROSHORT">#REF!</definedName>
    <definedName name="ML2A">#REF!</definedName>
    <definedName name="MLNA">#REF!</definedName>
    <definedName name="MonthEnding">'[11]Reporting Period'!$A$2</definedName>
    <definedName name="MS1A" localSheetId="9">#REF!</definedName>
    <definedName name="MS1A" localSheetId="5">#REF!</definedName>
    <definedName name="MS1A" localSheetId="2">#REF!</definedName>
    <definedName name="MS1A">#REF!</definedName>
    <definedName name="MS2A" localSheetId="9">#REF!</definedName>
    <definedName name="MS2A" localSheetId="5">#REF!</definedName>
    <definedName name="MS2A" localSheetId="2">#REF!</definedName>
    <definedName name="MS2A">#REF!</definedName>
    <definedName name="MTPA" localSheetId="9">#REF!</definedName>
    <definedName name="MTPA" localSheetId="5">#REF!</definedName>
    <definedName name="MTPA" localSheetId="2">#REF!</definedName>
    <definedName name="MTPA">#REF!</definedName>
    <definedName name="MV1A">#REF!</definedName>
    <definedName name="MV2A">#REF!</definedName>
    <definedName name="MV3A">#REF!</definedName>
    <definedName name="MV4A">#REF!</definedName>
    <definedName name="Name_LkUp_03006">"VLOOKUP($E$12,'I:\BUDGET\2 0 0 3\[Actv_CdBk.xls]Activity'!$E$5:$H$101,?)"</definedName>
    <definedName name="Name_LkUp_05006">"VLOOKUP($E$12,'I:\BUDGET\2 0 0 3\[Actv_CdBk.xls]Activity'!$E$5:$H$101,?)"</definedName>
    <definedName name="Name_LkUp_06006">"VLOOKUP($E$12,'I:\BUDGET\2 0 0 3\[Actv_CdBk.xls]Activity'!$E$5:$H$101,?)"</definedName>
    <definedName name="Name_LkUp_07006">"VLOOKUP($E$12,'I:\BUDGET\2 0 0 3\[Actv_CdBk.xls]Activity'!$E$5:$H$101,?)"</definedName>
    <definedName name="Name_Lookup">"=VLOOKUP($E$12,'I:\BUDGET\2 0 0 3\[Actv_CdBk.xls]Activity'!$E$5:$H$101,?)"</definedName>
    <definedName name="Name_Lookup_41006">"VLOOKUP($E$12,'I:\BUDGET\2 0 0 3\[Actv_CdBk.xls]Activity'!$E$5:$H$101,?)"</definedName>
    <definedName name="Name_Lookup_43006">"VLOOKUP($E$12,'I:\BUDGET\2 0 0 3\[Actv_CdBk.xls]Activity'!$E$5:$H$101,?)"</definedName>
    <definedName name="Name_Lookup_84206">"=VLOOKUP($E$12,'I:\BUDGET\2 0 0 3\[Actv_CdBk.xls]Activity'!$E$5:$H$101,?)"</definedName>
    <definedName name="NEW_NAME">"="</definedName>
    <definedName name="NGVA">#REF!</definedName>
    <definedName name="NTEA">#REF!</definedName>
    <definedName name="NvsAnswerCol">"[Drill14]Sheet1!$A$3:$A$98"</definedName>
    <definedName name="NvsASD" localSheetId="9">"V2017-12-31"</definedName>
    <definedName name="NvsASD" localSheetId="5">"V2017-12-31"</definedName>
    <definedName name="NvsASD" localSheetId="2">"V2017-12-31"</definedName>
    <definedName name="NvsASD">"V2012-12-31"</definedName>
    <definedName name="NvsAutoDrillOk">"VY"</definedName>
    <definedName name="NvsElapsedTime" localSheetId="9">0.000300925923511386</definedName>
    <definedName name="NvsElapsedTime" localSheetId="5">0.000300925923511386</definedName>
    <definedName name="NvsElapsedTime" localSheetId="2">0.000300925923511386</definedName>
    <definedName name="NvsElapsedTime">0.000150462969031651</definedName>
    <definedName name="NvsEndTime" localSheetId="9">43517.4062847222</definedName>
    <definedName name="NvsEndTime" localSheetId="5">43517.4062847222</definedName>
    <definedName name="NvsEndTime" localSheetId="2">43517.4062847222</definedName>
    <definedName name="NvsEndTime">41354.6402662037</definedName>
    <definedName name="NvsInstLang">"VENG"</definedName>
    <definedName name="NvsInstSpec">"%"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"%,X,RZF..,CZF.."</definedName>
    <definedName name="NvsPanelBusUnit">"V"</definedName>
    <definedName name="NvsPanelEffdt" localSheetId="9">"V2015-01-01"</definedName>
    <definedName name="NvsPanelEffdt" localSheetId="5">"V2015-01-01"</definedName>
    <definedName name="NvsPanelEffdt" localSheetId="2">"V2015-01-01"</definedName>
    <definedName name="NvsPanelEffdt">"V2012-01-01"</definedName>
    <definedName name="NvsPanelSetid">"V01"</definedName>
    <definedName name="NvsParentRef">"'[QGC2009.xlsx]Mar Incst'!$H$59"</definedName>
    <definedName name="NvsReqBU">"V01"</definedName>
    <definedName name="NvsReqBUOnly">"VY"</definedName>
    <definedName name="NvsSheetType">"M"</definedName>
    <definedName name="NvsTransLed">"VN"</definedName>
    <definedName name="NvsTreeASD" localSheetId="9">"V2017-12-31"</definedName>
    <definedName name="NvsTreeASD" localSheetId="5">"V2017-12-31"</definedName>
    <definedName name="NvsTreeASD" localSheetId="2">"V2017-12-31"</definedName>
    <definedName name="NvsTreeASD">"V2012-12-31"</definedName>
    <definedName name="NvsValTbl.">"BUS_UNIT_TBL_GL"</definedName>
    <definedName name="NvsValTbl.ACCOUNT">"GL_ACCOUNT_TBL"</definedName>
    <definedName name="NvsValTbl.AFFILIATE">"AFFILIATE_VW"</definedName>
    <definedName name="NvsValTbl.BUSINESS_UNIT">"BUS_UNIT_TBL_GL"</definedName>
    <definedName name="NvsValTbl.CHARTFIELD1">"CHARTFIELD1_TBL"</definedName>
    <definedName name="NvsValTbl.CHARTFIELD3">"CF3_ALL_VW"</definedName>
    <definedName name="NvsValTbl.CLASS_FLD">"CLASS_CF_ALL_VW"</definedName>
    <definedName name="NvsValTbl.CURRENCY_CD">"CURRENCY_CD_TBL"</definedName>
    <definedName name="NvsValTbl.DEPTID">"DEPT_TBL"</definedName>
    <definedName name="NvsValTbl.JOURNAL_ID">"JRNL_ALL_ID_VW"</definedName>
    <definedName name="NvsValTbl.LOCATION_QRS">"LOCATIONQRS_TBL"</definedName>
    <definedName name="NvsValTbl.OPERATING_UNIT">"OPERUNIT_ALL_VW"</definedName>
    <definedName name="NvsValTbl.PRODUCT">"PRODUCT_TBL"</definedName>
    <definedName name="NvsValTbl.RESOURCE_QRS">"RESOURCEQRS_TBL"</definedName>
    <definedName name="NvsValTbl.RESOURCE_TYPE">"PROJ_RESTYPE_FS"</definedName>
    <definedName name="NvsValTbl.SCENARIO">"BD_SCENARIO_TBL"</definedName>
    <definedName name="NvsValTbl.STATISTICS_CODE">"STAT_TBL"</definedName>
    <definedName name="okok">"%"</definedName>
    <definedName name="ONCA">#REF!</definedName>
    <definedName name="ONPA">#REF!</definedName>
    <definedName name="ONXA">#REF!</definedName>
    <definedName name="OR">'[12]LDO OR Master'!$A$2:$G$353</definedName>
    <definedName name="OT1A" localSheetId="9">#REF!</definedName>
    <definedName name="OT1A" localSheetId="5">#REF!</definedName>
    <definedName name="OT1A" localSheetId="2">#REF!</definedName>
    <definedName name="OT1A">#REF!</definedName>
    <definedName name="OTHA" localSheetId="9">#REF!</definedName>
    <definedName name="OTHA" localSheetId="5">#REF!</definedName>
    <definedName name="OTHA" localSheetId="2">#REF!</definedName>
    <definedName name="OTHA">#REF!</definedName>
    <definedName name="OTPA" localSheetId="9">#REF!</definedName>
    <definedName name="OTPA" localSheetId="5">#REF!</definedName>
    <definedName name="OTPA" localSheetId="2">#REF!</definedName>
    <definedName name="OTPA">#REF!</definedName>
    <definedName name="OVPA">#REF!</definedName>
    <definedName name="P01A">#REF!</definedName>
    <definedName name="P02A">#REF!</definedName>
    <definedName name="P03A">#REF!</definedName>
    <definedName name="P04A">#REF!</definedName>
    <definedName name="P05A">#REF!</definedName>
    <definedName name="P06A">#REF!</definedName>
    <definedName name="P07A">#REF!</definedName>
    <definedName name="P08A">#REF!</definedName>
    <definedName name="P09A">#REF!</definedName>
    <definedName name="P10A">#REF!</definedName>
    <definedName name="P11A">#REF!</definedName>
    <definedName name="P12A">#REF!</definedName>
    <definedName name="P13A">#REF!</definedName>
    <definedName name="P14A">#REF!</definedName>
    <definedName name="P15A">#REF!</definedName>
    <definedName name="P16A">#REF!</definedName>
    <definedName name="P17A">#REF!</definedName>
    <definedName name="P18A">#REF!</definedName>
    <definedName name="pa">'[13]JIB - LOE'!#REF!</definedName>
    <definedName name="Page10" localSheetId="9">#REF!</definedName>
    <definedName name="Page10" localSheetId="5">#REF!</definedName>
    <definedName name="Page10" localSheetId="2">#REF!</definedName>
    <definedName name="Page10">#REF!</definedName>
    <definedName name="Page11" localSheetId="9">#REF!</definedName>
    <definedName name="Page11" localSheetId="5">#REF!</definedName>
    <definedName name="Page11" localSheetId="2">#REF!</definedName>
    <definedName name="Page11">#REF!</definedName>
    <definedName name="Page12" localSheetId="9">#REF!</definedName>
    <definedName name="Page12" localSheetId="5">#REF!</definedName>
    <definedName name="Page12" localSheetId="2">#REF!</definedName>
    <definedName name="Page12">#REF!</definedName>
    <definedName name="Page13">#REF!</definedName>
    <definedName name="Page14">#REF!</definedName>
    <definedName name="PAGE354">#REF!</definedName>
    <definedName name="PAGE355">#REF!</definedName>
    <definedName name="Page6">#REF!</definedName>
    <definedName name="Page7">#REF!</definedName>
    <definedName name="Page8">#REF!</definedName>
    <definedName name="Page9">#REF!</definedName>
    <definedName name="PATA">#REF!</definedName>
    <definedName name="PD1A">#REF!</definedName>
    <definedName name="Pdate">'[14]Balance Sheet WEX'!#REF!</definedName>
    <definedName name="PDSA" localSheetId="9">#REF!</definedName>
    <definedName name="PDSA" localSheetId="5">#REF!</definedName>
    <definedName name="PDSA" localSheetId="2">#REF!</definedName>
    <definedName name="PDSA">#REF!</definedName>
    <definedName name="PE1A" localSheetId="9">#REF!</definedName>
    <definedName name="PE1A" localSheetId="5">#REF!</definedName>
    <definedName name="PE1A" localSheetId="2">#REF!</definedName>
    <definedName name="PE1A">#REF!</definedName>
    <definedName name="PE2A" localSheetId="9">#REF!</definedName>
    <definedName name="PE2A" localSheetId="5">#REF!</definedName>
    <definedName name="PE2A" localSheetId="2">#REF!</definedName>
    <definedName name="PE2A">#REF!</definedName>
    <definedName name="PE3A">#REF!</definedName>
    <definedName name="PE4A">#REF!</definedName>
    <definedName name="PE5A">#REF!</definedName>
    <definedName name="PE6A">#REF!</definedName>
    <definedName name="PERA">#REF!</definedName>
    <definedName name="PNPA">#REF!</definedName>
    <definedName name="_xlnm.Print_Area" localSheetId="8">#REF!</definedName>
    <definedName name="_xlnm.Print_Area" localSheetId="9">#REF!</definedName>
    <definedName name="_xlnm.Print_Area" localSheetId="4">#REF!</definedName>
    <definedName name="_xlnm.Print_Area" localSheetId="5">#REF!</definedName>
    <definedName name="_xlnm.Print_Area" localSheetId="2">#REF!</definedName>
    <definedName name="_xlnm.Print_Area" localSheetId="0">Summary!$C$2:$P$81</definedName>
    <definedName name="_xlnm.Print_Area">#REF!</definedName>
    <definedName name="Print_Area_MI" localSheetId="9">'[15]act3-31-00'!#REF!</definedName>
    <definedName name="Print_Area_MI" localSheetId="5">'[15]act3-31-00'!#REF!</definedName>
    <definedName name="Print_Area_MI" localSheetId="2">'[15]act3-31-00'!#REF!</definedName>
    <definedName name="Print_Area_MI">'[15]act3-31-00'!#REF!</definedName>
    <definedName name="_xlnm.Print_Titles" localSheetId="0">Summary!$2:$7</definedName>
    <definedName name="Print_Titles_MI" localSheetId="8">#REF!</definedName>
    <definedName name="Print_Titles_MI" localSheetId="9">#REF!</definedName>
    <definedName name="Print_Titles_MI" localSheetId="4">#REF!</definedName>
    <definedName name="Print_Titles_MI" localSheetId="5">#REF!</definedName>
    <definedName name="Print_Titles_MI" localSheetId="2">#REF!</definedName>
    <definedName name="Print_Titles_MI">#REF!</definedName>
    <definedName name="PrintStaff" localSheetId="8">#REF!</definedName>
    <definedName name="PrintStaff" localSheetId="9">#REF!</definedName>
    <definedName name="PrintStaff" localSheetId="4">#REF!</definedName>
    <definedName name="PrintStaff" localSheetId="5">#REF!</definedName>
    <definedName name="PrintStaff" localSheetId="2">#REF!</definedName>
    <definedName name="PrintStaff">#REF!</definedName>
    <definedName name="PRKA" localSheetId="8">#REF!</definedName>
    <definedName name="PRKA" localSheetId="9">#REF!</definedName>
    <definedName name="PRKA" localSheetId="4">#REF!</definedName>
    <definedName name="PRKA" localSheetId="5">#REF!</definedName>
    <definedName name="PRKA" localSheetId="2">#REF!</definedName>
    <definedName name="PRKA">#REF!</definedName>
    <definedName name="PROJ_CAP">[16]LOOKUP!$A$129:$C$159</definedName>
    <definedName name="PRSA" localSheetId="8">#REF!</definedName>
    <definedName name="PRSA" localSheetId="9">#REF!</definedName>
    <definedName name="PRSA" localSheetId="4">#REF!</definedName>
    <definedName name="PRSA" localSheetId="5">#REF!</definedName>
    <definedName name="PRSA" localSheetId="2">#REF!</definedName>
    <definedName name="PRSA">#REF!</definedName>
    <definedName name="PSOA" localSheetId="8">#REF!</definedName>
    <definedName name="PSOA" localSheetId="9">#REF!</definedName>
    <definedName name="PSOA" localSheetId="4">#REF!</definedName>
    <definedName name="PSOA" localSheetId="5">#REF!</definedName>
    <definedName name="PSOA" localSheetId="2">#REF!</definedName>
    <definedName name="PSOA">#REF!</definedName>
    <definedName name="PT1A" localSheetId="8">#REF!</definedName>
    <definedName name="PT1A" localSheetId="9">#REF!</definedName>
    <definedName name="PT1A" localSheetId="4">#REF!</definedName>
    <definedName name="PT1A" localSheetId="5">#REF!</definedName>
    <definedName name="PT1A" localSheetId="2">#REF!</definedName>
    <definedName name="PT1A">#REF!</definedName>
    <definedName name="PTAA">#REF!</definedName>
    <definedName name="PTHA">#REF!</definedName>
    <definedName name="PTOA">#REF!</definedName>
    <definedName name="PTRA">#REF!</definedName>
    <definedName name="PTSA">#REF!</definedName>
    <definedName name="Q">[17]EXCELMASTER!$E$2:$Q$759</definedName>
    <definedName name="QRSLABOR">[18]GSS!#REF!</definedName>
    <definedName name="QTR_END">"December 31"</definedName>
    <definedName name="QTS_AMT_DETAIL">'[19]Current Year'!#REF!</definedName>
    <definedName name="RBN" localSheetId="9">[5]Sheet1!#REF!</definedName>
    <definedName name="RBN" localSheetId="5">[5]Sheet1!#REF!</definedName>
    <definedName name="RBN" localSheetId="2">[5]Sheet1!#REF!</definedName>
    <definedName name="RBN">[5]Sheet1!#REF!</definedName>
    <definedName name="RDPA" localSheetId="9">#REF!</definedName>
    <definedName name="RDPA" localSheetId="5">#REF!</definedName>
    <definedName name="RDPA" localSheetId="2">#REF!</definedName>
    <definedName name="RDPA">#REF!</definedName>
    <definedName name="REGA" localSheetId="9">#REF!</definedName>
    <definedName name="REGA" localSheetId="5">#REF!</definedName>
    <definedName name="REGA" localSheetId="2">#REF!</definedName>
    <definedName name="REGA">#REF!</definedName>
    <definedName name="REPORT" localSheetId="9">#REF!</definedName>
    <definedName name="REPORT" localSheetId="5">#REF!</definedName>
    <definedName name="REPORT" localSheetId="2">#REF!</definedName>
    <definedName name="REPORT">#REF!</definedName>
    <definedName name="resp">[16]LOOKUP!$A$2:$C$126</definedName>
    <definedName name="RETA" localSheetId="8">#REF!</definedName>
    <definedName name="RETA" localSheetId="9">#REF!</definedName>
    <definedName name="RETA" localSheetId="4">#REF!</definedName>
    <definedName name="RETA" localSheetId="5">#REF!</definedName>
    <definedName name="RETA" localSheetId="2">#REF!</definedName>
    <definedName name="RETA">#REF!</definedName>
    <definedName name="REVENUE" localSheetId="8">#REF!</definedName>
    <definedName name="REVENUE" localSheetId="9">#REF!</definedName>
    <definedName name="REVENUE" localSheetId="4">#REF!</definedName>
    <definedName name="REVENUE" localSheetId="5">#REF!</definedName>
    <definedName name="REVENUE" localSheetId="2">#REF!</definedName>
    <definedName name="REVENUE">#REF!</definedName>
    <definedName name="RI">'[12]LDO RI Master'!$A$2:$G$10</definedName>
    <definedName name="RIDA" localSheetId="8">#REF!</definedName>
    <definedName name="RIDA" localSheetId="9">#REF!</definedName>
    <definedName name="RIDA" localSheetId="4">#REF!</definedName>
    <definedName name="RIDA" localSheetId="5">#REF!</definedName>
    <definedName name="RIDA" localSheetId="2">#REF!</definedName>
    <definedName name="RIDA">#REF!</definedName>
    <definedName name="RIPA" localSheetId="8">#REF!</definedName>
    <definedName name="RIPA" localSheetId="9">#REF!</definedName>
    <definedName name="RIPA" localSheetId="4">#REF!</definedName>
    <definedName name="RIPA" localSheetId="5">#REF!</definedName>
    <definedName name="RIPA" localSheetId="2">#REF!</definedName>
    <definedName name="RIPA">#REF!</definedName>
    <definedName name="RoyRate" localSheetId="8">'[20]Royalty Rate Exceptions'!#REF!</definedName>
    <definedName name="RoyRate" localSheetId="9">'[20]Royalty Rate Exceptions'!#REF!</definedName>
    <definedName name="RoyRate" localSheetId="4">'[20]Royalty Rate Exceptions'!#REF!</definedName>
    <definedName name="RoyRate" localSheetId="5">'[20]Royalty Rate Exceptions'!#REF!</definedName>
    <definedName name="RoyRate" localSheetId="2">'[20]Royalty Rate Exceptions'!#REF!</definedName>
    <definedName name="RoyRate">'[20]Royalty Rate Exceptions'!#REF!</definedName>
    <definedName name="SA1A" localSheetId="8">#REF!</definedName>
    <definedName name="SA1A" localSheetId="9">#REF!</definedName>
    <definedName name="SA1A" localSheetId="4">#REF!</definedName>
    <definedName name="SA1A" localSheetId="5">#REF!</definedName>
    <definedName name="SA1A" localSheetId="2">#REF!</definedName>
    <definedName name="SA1A">#REF!</definedName>
    <definedName name="SAFA" localSheetId="8">#REF!</definedName>
    <definedName name="SAFA" localSheetId="9">#REF!</definedName>
    <definedName name="SAFA" localSheetId="4">#REF!</definedName>
    <definedName name="SAFA" localSheetId="5">#REF!</definedName>
    <definedName name="SAFA" localSheetId="2">#REF!</definedName>
    <definedName name="SAFA">#REF!</definedName>
    <definedName name="SAGA" localSheetId="8">#REF!</definedName>
    <definedName name="SAGA" localSheetId="9">#REF!</definedName>
    <definedName name="SAGA" localSheetId="4">#REF!</definedName>
    <definedName name="SAGA" localSheetId="5">#REF!</definedName>
    <definedName name="SAGA" localSheetId="2">#REF!</definedName>
    <definedName name="SAGA">#REF!</definedName>
    <definedName name="SAPBEXhrIndnt" hidden="1">"Wide"</definedName>
    <definedName name="SAPsysID" hidden="1">"708C5W7SBKP804JT78WJ0JNKI"</definedName>
    <definedName name="SAPwbID" hidden="1">"ARS"</definedName>
    <definedName name="scn" localSheetId="8">[9]EIP2001!#REF!</definedName>
    <definedName name="scn" localSheetId="9">[9]EIP2001!#REF!</definedName>
    <definedName name="scn" localSheetId="4">[9]EIP2001!#REF!</definedName>
    <definedName name="scn" localSheetId="5">[9]EIP2001!#REF!</definedName>
    <definedName name="scn" localSheetId="2">[9]EIP2001!#REF!</definedName>
    <definedName name="scn">[9]EIP2001!#REF!</definedName>
    <definedName name="SEPA" localSheetId="8">#REF!</definedName>
    <definedName name="SEPA" localSheetId="9">#REF!</definedName>
    <definedName name="SEPA" localSheetId="4">#REF!</definedName>
    <definedName name="SEPA" localSheetId="5">#REF!</definedName>
    <definedName name="SEPA" localSheetId="2">#REF!</definedName>
    <definedName name="SEPA">#REF!</definedName>
    <definedName name="SERA" localSheetId="9">#REF!</definedName>
    <definedName name="SERA" localSheetId="5">#REF!</definedName>
    <definedName name="SERA" localSheetId="2">#REF!</definedName>
    <definedName name="SERA">#REF!</definedName>
    <definedName name="SEVA" localSheetId="9">#REF!</definedName>
    <definedName name="SEVA" localSheetId="5">#REF!</definedName>
    <definedName name="SEVA" localSheetId="2">#REF!</definedName>
    <definedName name="SEVA">#REF!</definedName>
    <definedName name="SFD_QDEPTID" localSheetId="9">[9]EIP2001!#REF!</definedName>
    <definedName name="SFD_QDEPTID" localSheetId="5">[9]EIP2001!#REF!</definedName>
    <definedName name="SFD_QDEPTID" localSheetId="2">[9]EIP2001!#REF!</definedName>
    <definedName name="SFD_QDEPTID">[9]EIP2001!#REF!</definedName>
    <definedName name="SFV_QDEPTID" localSheetId="9">[9]EIP2001!#REF!</definedName>
    <definedName name="SFV_QDEPTID" localSheetId="5">[9]EIP2001!#REF!</definedName>
    <definedName name="SFV_QDEPTID" localSheetId="2">[9]EIP2001!#REF!</definedName>
    <definedName name="SFV_QDEPTID">[9]EIP2001!#REF!</definedName>
    <definedName name="SH1A" localSheetId="9">#REF!</definedName>
    <definedName name="SH1A" localSheetId="5">#REF!</definedName>
    <definedName name="SH1A" localSheetId="2">#REF!</definedName>
    <definedName name="SH1A">#REF!</definedName>
    <definedName name="Shares" localSheetId="9">'[21]Sheet1 (2)'!#REF!</definedName>
    <definedName name="Shares" localSheetId="5">'[21]Sheet1 (2)'!#REF!</definedName>
    <definedName name="Shares" localSheetId="2">'[21]Sheet1 (2)'!#REF!</definedName>
    <definedName name="Shares">'[21]Sheet1 (2)'!#REF!</definedName>
    <definedName name="SHFA" localSheetId="8">#REF!</definedName>
    <definedName name="SHFA" localSheetId="9">#REF!</definedName>
    <definedName name="SHFA" localSheetId="4">#REF!</definedName>
    <definedName name="SHFA" localSheetId="5">#REF!</definedName>
    <definedName name="SHFA" localSheetId="2">#REF!</definedName>
    <definedName name="SHFA">#REF!</definedName>
    <definedName name="SHRA" localSheetId="8">#REF!</definedName>
    <definedName name="SHRA" localSheetId="9">#REF!</definedName>
    <definedName name="SHRA" localSheetId="4">#REF!</definedName>
    <definedName name="SHRA" localSheetId="5">#REF!</definedName>
    <definedName name="SHRA" localSheetId="2">#REF!</definedName>
    <definedName name="SHRA">#REF!</definedName>
    <definedName name="SORT_GA">'[22]G&amp;A'!$A$6:$T$130</definedName>
    <definedName name="Sort_Main">[22]LOE!$A$6:$T$387</definedName>
    <definedName name="SSSSSSSS" localSheetId="8">#REF!</definedName>
    <definedName name="SSSSSSSS" localSheetId="9">#REF!</definedName>
    <definedName name="SSSSSSSS" localSheetId="4">#REF!</definedName>
    <definedName name="SSSSSSSS" localSheetId="5">#REF!</definedName>
    <definedName name="SSSSSSSS" localSheetId="2">#REF!</definedName>
    <definedName name="SSSSSSSS">#REF!</definedName>
    <definedName name="ST1A" localSheetId="8">#REF!</definedName>
    <definedName name="ST1A" localSheetId="9">#REF!</definedName>
    <definedName name="ST1A" localSheetId="4">#REF!</definedName>
    <definedName name="ST1A" localSheetId="5">#REF!</definedName>
    <definedName name="ST1A" localSheetId="2">#REF!</definedName>
    <definedName name="ST1A">#REF!</definedName>
    <definedName name="ST2A" localSheetId="8">#REF!</definedName>
    <definedName name="ST2A" localSheetId="9">#REF!</definedName>
    <definedName name="ST2A" localSheetId="4">#REF!</definedName>
    <definedName name="ST2A" localSheetId="5">#REF!</definedName>
    <definedName name="ST2A" localSheetId="2">#REF!</definedName>
    <definedName name="ST2A">#REF!</definedName>
    <definedName name="ST3A">#REF!</definedName>
    <definedName name="ST4A">#REF!</definedName>
    <definedName name="ST5A">#REF!</definedName>
    <definedName name="ST6A">#REF!</definedName>
    <definedName name="ST7A">#REF!</definedName>
    <definedName name="ST8A">#REF!</definedName>
    <definedName name="ST9A">#REF!</definedName>
    <definedName name="STAA">#REF!</definedName>
    <definedName name="STDA">#REF!</definedName>
    <definedName name="STPA">#REF!</definedName>
    <definedName name="STR_INCSTMT">"V2000-10-31"</definedName>
    <definedName name="STUA">#REF!</definedName>
    <definedName name="SUBSIDIARY">"QUESTAR  INFOCOMM"</definedName>
    <definedName name="SUMMARY" localSheetId="9">#REF!</definedName>
    <definedName name="SUMMARY" localSheetId="5">#REF!</definedName>
    <definedName name="SUMMARY" localSheetId="2">#REF!</definedName>
    <definedName name="SUMMARY">#REF!</definedName>
    <definedName name="TEST1" localSheetId="8">#REF!</definedName>
    <definedName name="TEST1" localSheetId="9">#REF!</definedName>
    <definedName name="TEST1" localSheetId="4">#REF!</definedName>
    <definedName name="TEST1" localSheetId="5">#REF!</definedName>
    <definedName name="TEST1" localSheetId="2">#REF!</definedName>
    <definedName name="TEST1">#REF!</definedName>
    <definedName name="TEST10" localSheetId="8">#REF!</definedName>
    <definedName name="TEST10" localSheetId="9">#REF!</definedName>
    <definedName name="TEST10" localSheetId="4">#REF!</definedName>
    <definedName name="TEST10" localSheetId="5">#REF!</definedName>
    <definedName name="TEST10" localSheetId="2">#REF!</definedName>
    <definedName name="TEST10">#REF!</definedName>
    <definedName name="TEST100" localSheetId="8">#REF!</definedName>
    <definedName name="TEST100" localSheetId="9">#REF!</definedName>
    <definedName name="TEST100" localSheetId="4">#REF!</definedName>
    <definedName name="TEST100" localSheetId="5">#REF!</definedName>
    <definedName name="TEST100" localSheetId="2">#REF!</definedName>
    <definedName name="TEST100">#REF!</definedName>
    <definedName name="TEST101" localSheetId="8">#REF!</definedName>
    <definedName name="TEST101" localSheetId="9">#REF!</definedName>
    <definedName name="TEST101" localSheetId="4">#REF!</definedName>
    <definedName name="TEST101" localSheetId="5">#REF!</definedName>
    <definedName name="TEST101" localSheetId="2">#REF!</definedName>
    <definedName name="TEST101">#REF!</definedName>
    <definedName name="TEST102" localSheetId="8">#REF!</definedName>
    <definedName name="TEST102" localSheetId="9">#REF!</definedName>
    <definedName name="TEST102" localSheetId="4">#REF!</definedName>
    <definedName name="TEST102" localSheetId="5">#REF!</definedName>
    <definedName name="TEST102" localSheetId="2">#REF!</definedName>
    <definedName name="TEST102">#REF!</definedName>
    <definedName name="TEST103" localSheetId="8">#REF!</definedName>
    <definedName name="TEST103" localSheetId="9">#REF!</definedName>
    <definedName name="TEST103" localSheetId="4">#REF!</definedName>
    <definedName name="TEST103" localSheetId="5">#REF!</definedName>
    <definedName name="TEST103" localSheetId="2">#REF!</definedName>
    <definedName name="TEST103">#REF!</definedName>
    <definedName name="TEST104" localSheetId="8">#REF!</definedName>
    <definedName name="TEST104" localSheetId="9">#REF!</definedName>
    <definedName name="TEST104" localSheetId="4">#REF!</definedName>
    <definedName name="TEST104" localSheetId="5">#REF!</definedName>
    <definedName name="TEST104" localSheetId="2">#REF!</definedName>
    <definedName name="TEST104">#REF!</definedName>
    <definedName name="TEST105" localSheetId="8">#REF!</definedName>
    <definedName name="TEST105" localSheetId="9">#REF!</definedName>
    <definedName name="TEST105" localSheetId="4">#REF!</definedName>
    <definedName name="TEST105" localSheetId="5">#REF!</definedName>
    <definedName name="TEST105" localSheetId="2">#REF!</definedName>
    <definedName name="TEST105">#REF!</definedName>
    <definedName name="TEST106" localSheetId="8">#REF!</definedName>
    <definedName name="TEST106" localSheetId="9">#REF!</definedName>
    <definedName name="TEST106" localSheetId="4">#REF!</definedName>
    <definedName name="TEST106" localSheetId="5">#REF!</definedName>
    <definedName name="TEST106" localSheetId="2">#REF!</definedName>
    <definedName name="TEST106">#REF!</definedName>
    <definedName name="TEST107" localSheetId="8">#REF!</definedName>
    <definedName name="TEST107" localSheetId="9">#REF!</definedName>
    <definedName name="TEST107" localSheetId="4">#REF!</definedName>
    <definedName name="TEST107" localSheetId="5">#REF!</definedName>
    <definedName name="TEST107" localSheetId="2">#REF!</definedName>
    <definedName name="TEST107">#REF!</definedName>
    <definedName name="TEST108" localSheetId="8">#REF!</definedName>
    <definedName name="TEST108" localSheetId="9">#REF!</definedName>
    <definedName name="TEST108" localSheetId="4">#REF!</definedName>
    <definedName name="TEST108" localSheetId="5">#REF!</definedName>
    <definedName name="TEST108" localSheetId="2">#REF!</definedName>
    <definedName name="TEST108">#REF!</definedName>
    <definedName name="TEST109" localSheetId="8">#REF!</definedName>
    <definedName name="TEST109" localSheetId="9">#REF!</definedName>
    <definedName name="TEST109" localSheetId="4">#REF!</definedName>
    <definedName name="TEST109" localSheetId="5">#REF!</definedName>
    <definedName name="TEST109" localSheetId="2">#REF!</definedName>
    <definedName name="TEST109">#REF!</definedName>
    <definedName name="TEST11" localSheetId="8">#REF!</definedName>
    <definedName name="TEST11" localSheetId="9">#REF!</definedName>
    <definedName name="TEST11" localSheetId="4">#REF!</definedName>
    <definedName name="TEST11" localSheetId="5">#REF!</definedName>
    <definedName name="TEST11" localSheetId="2">#REF!</definedName>
    <definedName name="TEST11">#REF!</definedName>
    <definedName name="TEST110" localSheetId="8">#REF!</definedName>
    <definedName name="TEST110" localSheetId="9">#REF!</definedName>
    <definedName name="TEST110" localSheetId="4">#REF!</definedName>
    <definedName name="TEST110" localSheetId="5">#REF!</definedName>
    <definedName name="TEST110" localSheetId="2">#REF!</definedName>
    <definedName name="TEST110">#REF!</definedName>
    <definedName name="TEST111" localSheetId="8">#REF!</definedName>
    <definedName name="TEST111" localSheetId="9">#REF!</definedName>
    <definedName name="TEST111" localSheetId="4">#REF!</definedName>
    <definedName name="TEST111" localSheetId="5">#REF!</definedName>
    <definedName name="TEST111" localSheetId="2">#REF!</definedName>
    <definedName name="TEST111">#REF!</definedName>
    <definedName name="TEST112" localSheetId="8">#REF!</definedName>
    <definedName name="TEST112" localSheetId="9">#REF!</definedName>
    <definedName name="TEST112" localSheetId="4">#REF!</definedName>
    <definedName name="TEST112" localSheetId="5">#REF!</definedName>
    <definedName name="TEST112" localSheetId="2">#REF!</definedName>
    <definedName name="TEST112">#REF!</definedName>
    <definedName name="TEST113" localSheetId="8">#REF!</definedName>
    <definedName name="TEST113" localSheetId="9">#REF!</definedName>
    <definedName name="TEST113" localSheetId="4">#REF!</definedName>
    <definedName name="TEST113" localSheetId="5">#REF!</definedName>
    <definedName name="TEST113" localSheetId="2">#REF!</definedName>
    <definedName name="TEST113">#REF!</definedName>
    <definedName name="TEST114" localSheetId="8">#REF!</definedName>
    <definedName name="TEST114" localSheetId="9">#REF!</definedName>
    <definedName name="TEST114" localSheetId="4">#REF!</definedName>
    <definedName name="TEST114" localSheetId="5">#REF!</definedName>
    <definedName name="TEST114" localSheetId="2">#REF!</definedName>
    <definedName name="TEST114">#REF!</definedName>
    <definedName name="TEST115" localSheetId="8">#REF!</definedName>
    <definedName name="TEST115" localSheetId="9">#REF!</definedName>
    <definedName name="TEST115" localSheetId="4">#REF!</definedName>
    <definedName name="TEST115" localSheetId="5">#REF!</definedName>
    <definedName name="TEST115" localSheetId="2">#REF!</definedName>
    <definedName name="TEST115">#REF!</definedName>
    <definedName name="TEST116" localSheetId="8">#REF!</definedName>
    <definedName name="TEST116" localSheetId="9">#REF!</definedName>
    <definedName name="TEST116" localSheetId="4">#REF!</definedName>
    <definedName name="TEST116" localSheetId="5">#REF!</definedName>
    <definedName name="TEST116" localSheetId="2">#REF!</definedName>
    <definedName name="TEST116">#REF!</definedName>
    <definedName name="TEST117" localSheetId="8">#REF!</definedName>
    <definedName name="TEST117" localSheetId="9">#REF!</definedName>
    <definedName name="TEST117" localSheetId="4">#REF!</definedName>
    <definedName name="TEST117" localSheetId="5">#REF!</definedName>
    <definedName name="TEST117" localSheetId="2">#REF!</definedName>
    <definedName name="TEST117">#REF!</definedName>
    <definedName name="TEST118" localSheetId="8">#REF!</definedName>
    <definedName name="TEST118" localSheetId="9">#REF!</definedName>
    <definedName name="TEST118" localSheetId="4">#REF!</definedName>
    <definedName name="TEST118" localSheetId="5">#REF!</definedName>
    <definedName name="TEST118" localSheetId="2">#REF!</definedName>
    <definedName name="TEST118">#REF!</definedName>
    <definedName name="TEST119" localSheetId="8">#REF!</definedName>
    <definedName name="TEST119" localSheetId="9">#REF!</definedName>
    <definedName name="TEST119" localSheetId="4">#REF!</definedName>
    <definedName name="TEST119" localSheetId="5">#REF!</definedName>
    <definedName name="TEST119" localSheetId="2">#REF!</definedName>
    <definedName name="TEST119">#REF!</definedName>
    <definedName name="TEST12" localSheetId="8">#REF!</definedName>
    <definedName name="TEST12" localSheetId="9">#REF!</definedName>
    <definedName name="TEST12" localSheetId="4">#REF!</definedName>
    <definedName name="TEST12" localSheetId="5">#REF!</definedName>
    <definedName name="TEST12" localSheetId="2">#REF!</definedName>
    <definedName name="TEST12">#REF!</definedName>
    <definedName name="TEST120" localSheetId="8">#REF!</definedName>
    <definedName name="TEST120" localSheetId="9">#REF!</definedName>
    <definedName name="TEST120" localSheetId="4">#REF!</definedName>
    <definedName name="TEST120" localSheetId="5">#REF!</definedName>
    <definedName name="TEST120" localSheetId="2">#REF!</definedName>
    <definedName name="TEST120">#REF!</definedName>
    <definedName name="TEST121" localSheetId="8">#REF!</definedName>
    <definedName name="TEST121" localSheetId="9">#REF!</definedName>
    <definedName name="TEST121" localSheetId="4">#REF!</definedName>
    <definedName name="TEST121" localSheetId="5">#REF!</definedName>
    <definedName name="TEST121" localSheetId="2">#REF!</definedName>
    <definedName name="TEST121">#REF!</definedName>
    <definedName name="TEST122" localSheetId="8">#REF!</definedName>
    <definedName name="TEST122" localSheetId="9">#REF!</definedName>
    <definedName name="TEST122" localSheetId="4">#REF!</definedName>
    <definedName name="TEST122" localSheetId="5">#REF!</definedName>
    <definedName name="TEST122" localSheetId="2">#REF!</definedName>
    <definedName name="TEST122">#REF!</definedName>
    <definedName name="TEST123" localSheetId="8">#REF!</definedName>
    <definedName name="TEST123" localSheetId="9">#REF!</definedName>
    <definedName name="TEST123" localSheetId="4">#REF!</definedName>
    <definedName name="TEST123" localSheetId="5">#REF!</definedName>
    <definedName name="TEST123" localSheetId="2">#REF!</definedName>
    <definedName name="TEST123">#REF!</definedName>
    <definedName name="TEST124" localSheetId="8">#REF!</definedName>
    <definedName name="TEST124" localSheetId="9">#REF!</definedName>
    <definedName name="TEST124" localSheetId="4">#REF!</definedName>
    <definedName name="TEST124" localSheetId="5">#REF!</definedName>
    <definedName name="TEST124" localSheetId="2">#REF!</definedName>
    <definedName name="TEST124">#REF!</definedName>
    <definedName name="TEST125" localSheetId="8">#REF!</definedName>
    <definedName name="TEST125" localSheetId="9">#REF!</definedName>
    <definedName name="TEST125" localSheetId="4">#REF!</definedName>
    <definedName name="TEST125" localSheetId="5">#REF!</definedName>
    <definedName name="TEST125" localSheetId="2">#REF!</definedName>
    <definedName name="TEST125">#REF!</definedName>
    <definedName name="TEST126" localSheetId="8">#REF!</definedName>
    <definedName name="TEST126" localSheetId="9">#REF!</definedName>
    <definedName name="TEST126" localSheetId="4">#REF!</definedName>
    <definedName name="TEST126" localSheetId="5">#REF!</definedName>
    <definedName name="TEST126" localSheetId="2">#REF!</definedName>
    <definedName name="TEST126">#REF!</definedName>
    <definedName name="TEST127" localSheetId="8">#REF!</definedName>
    <definedName name="TEST127" localSheetId="9">#REF!</definedName>
    <definedName name="TEST127" localSheetId="4">#REF!</definedName>
    <definedName name="TEST127" localSheetId="5">#REF!</definedName>
    <definedName name="TEST127" localSheetId="2">#REF!</definedName>
    <definedName name="TEST127">#REF!</definedName>
    <definedName name="TEST128" localSheetId="8">#REF!</definedName>
    <definedName name="TEST128" localSheetId="9">#REF!</definedName>
    <definedName name="TEST128" localSheetId="4">#REF!</definedName>
    <definedName name="TEST128" localSheetId="5">#REF!</definedName>
    <definedName name="TEST128" localSheetId="2">#REF!</definedName>
    <definedName name="TEST128">#REF!</definedName>
    <definedName name="TEST129" localSheetId="8">#REF!</definedName>
    <definedName name="TEST129" localSheetId="9">#REF!</definedName>
    <definedName name="TEST129" localSheetId="4">#REF!</definedName>
    <definedName name="TEST129" localSheetId="5">#REF!</definedName>
    <definedName name="TEST129" localSheetId="2">#REF!</definedName>
    <definedName name="TEST129">#REF!</definedName>
    <definedName name="TEST13" localSheetId="8">#REF!</definedName>
    <definedName name="TEST13" localSheetId="9">#REF!</definedName>
    <definedName name="TEST13" localSheetId="4">#REF!</definedName>
    <definedName name="TEST13" localSheetId="5">#REF!</definedName>
    <definedName name="TEST13" localSheetId="2">#REF!</definedName>
    <definedName name="TEST13">#REF!</definedName>
    <definedName name="TEST130" localSheetId="8">#REF!</definedName>
    <definedName name="TEST130" localSheetId="9">#REF!</definedName>
    <definedName name="TEST130" localSheetId="4">#REF!</definedName>
    <definedName name="TEST130" localSheetId="5">#REF!</definedName>
    <definedName name="TEST130" localSheetId="2">#REF!</definedName>
    <definedName name="TEST130">#REF!</definedName>
    <definedName name="TEST131" localSheetId="8">#REF!</definedName>
    <definedName name="TEST131" localSheetId="9">#REF!</definedName>
    <definedName name="TEST131" localSheetId="4">#REF!</definedName>
    <definedName name="TEST131" localSheetId="5">#REF!</definedName>
    <definedName name="TEST131" localSheetId="2">#REF!</definedName>
    <definedName name="TEST131">#REF!</definedName>
    <definedName name="TEST132" localSheetId="8">#REF!</definedName>
    <definedName name="TEST132" localSheetId="9">#REF!</definedName>
    <definedName name="TEST132" localSheetId="4">#REF!</definedName>
    <definedName name="TEST132" localSheetId="5">#REF!</definedName>
    <definedName name="TEST132" localSheetId="2">#REF!</definedName>
    <definedName name="TEST132">#REF!</definedName>
    <definedName name="TEST133" localSheetId="8">#REF!</definedName>
    <definedName name="TEST133" localSheetId="9">#REF!</definedName>
    <definedName name="TEST133" localSheetId="4">#REF!</definedName>
    <definedName name="TEST133" localSheetId="5">#REF!</definedName>
    <definedName name="TEST133" localSheetId="2">#REF!</definedName>
    <definedName name="TEST133">#REF!</definedName>
    <definedName name="TEST134" localSheetId="8">#REF!</definedName>
    <definedName name="TEST134" localSheetId="9">#REF!</definedName>
    <definedName name="TEST134" localSheetId="4">#REF!</definedName>
    <definedName name="TEST134" localSheetId="5">#REF!</definedName>
    <definedName name="TEST134" localSheetId="2">#REF!</definedName>
    <definedName name="TEST134">#REF!</definedName>
    <definedName name="TEST135" localSheetId="8">#REF!</definedName>
    <definedName name="TEST135" localSheetId="9">#REF!</definedName>
    <definedName name="TEST135" localSheetId="4">#REF!</definedName>
    <definedName name="TEST135" localSheetId="5">#REF!</definedName>
    <definedName name="TEST135" localSheetId="2">#REF!</definedName>
    <definedName name="TEST135">#REF!</definedName>
    <definedName name="TEST136" localSheetId="8">#REF!</definedName>
    <definedName name="TEST136" localSheetId="9">#REF!</definedName>
    <definedName name="TEST136" localSheetId="4">#REF!</definedName>
    <definedName name="TEST136" localSheetId="5">#REF!</definedName>
    <definedName name="TEST136" localSheetId="2">#REF!</definedName>
    <definedName name="TEST136">#REF!</definedName>
    <definedName name="TEST137" localSheetId="8">#REF!</definedName>
    <definedName name="TEST137" localSheetId="9">#REF!</definedName>
    <definedName name="TEST137" localSheetId="4">#REF!</definedName>
    <definedName name="TEST137" localSheetId="5">#REF!</definedName>
    <definedName name="TEST137" localSheetId="2">#REF!</definedName>
    <definedName name="TEST137">#REF!</definedName>
    <definedName name="TEST138" localSheetId="8">#REF!</definedName>
    <definedName name="TEST138" localSheetId="9">#REF!</definedName>
    <definedName name="TEST138" localSheetId="4">#REF!</definedName>
    <definedName name="TEST138" localSheetId="5">#REF!</definedName>
    <definedName name="TEST138" localSheetId="2">#REF!</definedName>
    <definedName name="TEST138">#REF!</definedName>
    <definedName name="TEST139" localSheetId="8">#REF!</definedName>
    <definedName name="TEST139" localSheetId="9">#REF!</definedName>
    <definedName name="TEST139" localSheetId="4">#REF!</definedName>
    <definedName name="TEST139" localSheetId="5">#REF!</definedName>
    <definedName name="TEST139" localSheetId="2">#REF!</definedName>
    <definedName name="TEST139">#REF!</definedName>
    <definedName name="TEST14" localSheetId="8">#REF!</definedName>
    <definedName name="TEST14" localSheetId="9">#REF!</definedName>
    <definedName name="TEST14" localSheetId="4">#REF!</definedName>
    <definedName name="TEST14" localSheetId="5">#REF!</definedName>
    <definedName name="TEST14" localSheetId="2">#REF!</definedName>
    <definedName name="TEST14">#REF!</definedName>
    <definedName name="TEST140" localSheetId="8">#REF!</definedName>
    <definedName name="TEST140" localSheetId="9">#REF!</definedName>
    <definedName name="TEST140" localSheetId="4">#REF!</definedName>
    <definedName name="TEST140" localSheetId="5">#REF!</definedName>
    <definedName name="TEST140" localSheetId="2">#REF!</definedName>
    <definedName name="TEST140">#REF!</definedName>
    <definedName name="TEST141" localSheetId="8">#REF!</definedName>
    <definedName name="TEST141" localSheetId="9">#REF!</definedName>
    <definedName name="TEST141" localSheetId="4">#REF!</definedName>
    <definedName name="TEST141" localSheetId="5">#REF!</definedName>
    <definedName name="TEST141" localSheetId="2">#REF!</definedName>
    <definedName name="TEST141">#REF!</definedName>
    <definedName name="TEST142" localSheetId="8">#REF!</definedName>
    <definedName name="TEST142" localSheetId="9">#REF!</definedName>
    <definedName name="TEST142" localSheetId="4">#REF!</definedName>
    <definedName name="TEST142" localSheetId="5">#REF!</definedName>
    <definedName name="TEST142" localSheetId="2">#REF!</definedName>
    <definedName name="TEST142">#REF!</definedName>
    <definedName name="TEST143" localSheetId="8">#REF!</definedName>
    <definedName name="TEST143" localSheetId="9">#REF!</definedName>
    <definedName name="TEST143" localSheetId="4">#REF!</definedName>
    <definedName name="TEST143" localSheetId="5">#REF!</definedName>
    <definedName name="TEST143" localSheetId="2">#REF!</definedName>
    <definedName name="TEST143">#REF!</definedName>
    <definedName name="TEST144" localSheetId="8">#REF!</definedName>
    <definedName name="TEST144" localSheetId="9">#REF!</definedName>
    <definedName name="TEST144" localSheetId="4">#REF!</definedName>
    <definedName name="TEST144" localSheetId="5">#REF!</definedName>
    <definedName name="TEST144" localSheetId="2">#REF!</definedName>
    <definedName name="TEST144">#REF!</definedName>
    <definedName name="TEST145" localSheetId="8">#REF!</definedName>
    <definedName name="TEST145" localSheetId="9">#REF!</definedName>
    <definedName name="TEST145" localSheetId="4">#REF!</definedName>
    <definedName name="TEST145" localSheetId="5">#REF!</definedName>
    <definedName name="TEST145" localSheetId="2">#REF!</definedName>
    <definedName name="TEST145">#REF!</definedName>
    <definedName name="TEST146" localSheetId="8">#REF!</definedName>
    <definedName name="TEST146" localSheetId="9">#REF!</definedName>
    <definedName name="TEST146" localSheetId="4">#REF!</definedName>
    <definedName name="TEST146" localSheetId="5">#REF!</definedName>
    <definedName name="TEST146" localSheetId="2">#REF!</definedName>
    <definedName name="TEST146">#REF!</definedName>
    <definedName name="TEST147" localSheetId="8">#REF!</definedName>
    <definedName name="TEST147" localSheetId="9">#REF!</definedName>
    <definedName name="TEST147" localSheetId="4">#REF!</definedName>
    <definedName name="TEST147" localSheetId="5">#REF!</definedName>
    <definedName name="TEST147" localSheetId="2">#REF!</definedName>
    <definedName name="TEST147">#REF!</definedName>
    <definedName name="TEST148" localSheetId="8">#REF!</definedName>
    <definedName name="TEST148" localSheetId="9">#REF!</definedName>
    <definedName name="TEST148" localSheetId="4">#REF!</definedName>
    <definedName name="TEST148" localSheetId="5">#REF!</definedName>
    <definedName name="TEST148" localSheetId="2">#REF!</definedName>
    <definedName name="TEST148">#REF!</definedName>
    <definedName name="TEST149" localSheetId="8">#REF!</definedName>
    <definedName name="TEST149" localSheetId="9">#REF!</definedName>
    <definedName name="TEST149" localSheetId="4">#REF!</definedName>
    <definedName name="TEST149" localSheetId="5">#REF!</definedName>
    <definedName name="TEST149" localSheetId="2">#REF!</definedName>
    <definedName name="TEST149">#REF!</definedName>
    <definedName name="TEST15" localSheetId="8">#REF!</definedName>
    <definedName name="TEST15" localSheetId="9">#REF!</definedName>
    <definedName name="TEST15" localSheetId="4">#REF!</definedName>
    <definedName name="TEST15" localSheetId="5">#REF!</definedName>
    <definedName name="TEST15" localSheetId="2">#REF!</definedName>
    <definedName name="TEST15">#REF!</definedName>
    <definedName name="TEST150" localSheetId="8">#REF!</definedName>
    <definedName name="TEST150" localSheetId="9">#REF!</definedName>
    <definedName name="TEST150" localSheetId="4">#REF!</definedName>
    <definedName name="TEST150" localSheetId="5">#REF!</definedName>
    <definedName name="TEST150" localSheetId="2">#REF!</definedName>
    <definedName name="TEST150">#REF!</definedName>
    <definedName name="TEST151" localSheetId="8">#REF!</definedName>
    <definedName name="TEST151" localSheetId="9">#REF!</definedName>
    <definedName name="TEST151" localSheetId="4">#REF!</definedName>
    <definedName name="TEST151" localSheetId="5">#REF!</definedName>
    <definedName name="TEST151" localSheetId="2">#REF!</definedName>
    <definedName name="TEST151">#REF!</definedName>
    <definedName name="TEST152" localSheetId="8">#REF!</definedName>
    <definedName name="TEST152" localSheetId="9">#REF!</definedName>
    <definedName name="TEST152" localSheetId="4">#REF!</definedName>
    <definedName name="TEST152" localSheetId="5">#REF!</definedName>
    <definedName name="TEST152" localSheetId="2">#REF!</definedName>
    <definedName name="TEST152">#REF!</definedName>
    <definedName name="TEST153" localSheetId="8">#REF!</definedName>
    <definedName name="TEST153" localSheetId="9">#REF!</definedName>
    <definedName name="TEST153" localSheetId="4">#REF!</definedName>
    <definedName name="TEST153" localSheetId="5">#REF!</definedName>
    <definedName name="TEST153" localSheetId="2">#REF!</definedName>
    <definedName name="TEST153">#REF!</definedName>
    <definedName name="TEST154" localSheetId="8">#REF!</definedName>
    <definedName name="TEST154" localSheetId="9">#REF!</definedName>
    <definedName name="TEST154" localSheetId="4">#REF!</definedName>
    <definedName name="TEST154" localSheetId="5">#REF!</definedName>
    <definedName name="TEST154" localSheetId="2">#REF!</definedName>
    <definedName name="TEST154">#REF!</definedName>
    <definedName name="TEST155" localSheetId="8">#REF!</definedName>
    <definedName name="TEST155" localSheetId="9">#REF!</definedName>
    <definedName name="TEST155" localSheetId="4">#REF!</definedName>
    <definedName name="TEST155" localSheetId="5">#REF!</definedName>
    <definedName name="TEST155" localSheetId="2">#REF!</definedName>
    <definedName name="TEST155">#REF!</definedName>
    <definedName name="TEST156" localSheetId="8">#REF!</definedName>
    <definedName name="TEST156" localSheetId="9">#REF!</definedName>
    <definedName name="TEST156" localSheetId="4">#REF!</definedName>
    <definedName name="TEST156" localSheetId="5">#REF!</definedName>
    <definedName name="TEST156" localSheetId="2">#REF!</definedName>
    <definedName name="TEST156">#REF!</definedName>
    <definedName name="TEST157" localSheetId="8">#REF!</definedName>
    <definedName name="TEST157" localSheetId="9">#REF!</definedName>
    <definedName name="TEST157" localSheetId="4">#REF!</definedName>
    <definedName name="TEST157" localSheetId="5">#REF!</definedName>
    <definedName name="TEST157" localSheetId="2">#REF!</definedName>
    <definedName name="TEST157">#REF!</definedName>
    <definedName name="TEST158" localSheetId="8">#REF!</definedName>
    <definedName name="TEST158" localSheetId="9">#REF!</definedName>
    <definedName name="TEST158" localSheetId="4">#REF!</definedName>
    <definedName name="TEST158" localSheetId="5">#REF!</definedName>
    <definedName name="TEST158" localSheetId="2">#REF!</definedName>
    <definedName name="TEST158">#REF!</definedName>
    <definedName name="TEST159" localSheetId="8">#REF!</definedName>
    <definedName name="TEST159" localSheetId="9">#REF!</definedName>
    <definedName name="TEST159" localSheetId="4">#REF!</definedName>
    <definedName name="TEST159" localSheetId="5">#REF!</definedName>
    <definedName name="TEST159" localSheetId="2">#REF!</definedName>
    <definedName name="TEST159">#REF!</definedName>
    <definedName name="TEST16" localSheetId="8">#REF!</definedName>
    <definedName name="TEST16" localSheetId="9">#REF!</definedName>
    <definedName name="TEST16" localSheetId="4">#REF!</definedName>
    <definedName name="TEST16" localSheetId="5">#REF!</definedName>
    <definedName name="TEST16" localSheetId="2">#REF!</definedName>
    <definedName name="TEST16">#REF!</definedName>
    <definedName name="TEST160" localSheetId="8">#REF!</definedName>
    <definedName name="TEST160" localSheetId="9">#REF!</definedName>
    <definedName name="TEST160" localSheetId="4">#REF!</definedName>
    <definedName name="TEST160" localSheetId="5">#REF!</definedName>
    <definedName name="TEST160" localSheetId="2">#REF!</definedName>
    <definedName name="TEST160">#REF!</definedName>
    <definedName name="TEST161" localSheetId="8">#REF!</definedName>
    <definedName name="TEST161" localSheetId="9">#REF!</definedName>
    <definedName name="TEST161" localSheetId="4">#REF!</definedName>
    <definedName name="TEST161" localSheetId="5">#REF!</definedName>
    <definedName name="TEST161" localSheetId="2">#REF!</definedName>
    <definedName name="TEST161">#REF!</definedName>
    <definedName name="TEST162" localSheetId="8">#REF!</definedName>
    <definedName name="TEST162" localSheetId="9">#REF!</definedName>
    <definedName name="TEST162" localSheetId="4">#REF!</definedName>
    <definedName name="TEST162" localSheetId="5">#REF!</definedName>
    <definedName name="TEST162" localSheetId="2">#REF!</definedName>
    <definedName name="TEST162">#REF!</definedName>
    <definedName name="TEST163" localSheetId="8">#REF!</definedName>
    <definedName name="TEST163" localSheetId="9">#REF!</definedName>
    <definedName name="TEST163" localSheetId="4">#REF!</definedName>
    <definedName name="TEST163" localSheetId="5">#REF!</definedName>
    <definedName name="TEST163" localSheetId="2">#REF!</definedName>
    <definedName name="TEST163">#REF!</definedName>
    <definedName name="TEST164" localSheetId="8">#REF!</definedName>
    <definedName name="TEST164" localSheetId="9">#REF!</definedName>
    <definedName name="TEST164" localSheetId="4">#REF!</definedName>
    <definedName name="TEST164" localSheetId="5">#REF!</definedName>
    <definedName name="TEST164" localSheetId="2">#REF!</definedName>
    <definedName name="TEST164">#REF!</definedName>
    <definedName name="TEST165" localSheetId="8">#REF!</definedName>
    <definedName name="TEST165" localSheetId="9">#REF!</definedName>
    <definedName name="TEST165" localSheetId="4">#REF!</definedName>
    <definedName name="TEST165" localSheetId="5">#REF!</definedName>
    <definedName name="TEST165" localSheetId="2">#REF!</definedName>
    <definedName name="TEST165">#REF!</definedName>
    <definedName name="TEST166" localSheetId="8">#REF!</definedName>
    <definedName name="TEST166" localSheetId="9">#REF!</definedName>
    <definedName name="TEST166" localSheetId="4">#REF!</definedName>
    <definedName name="TEST166" localSheetId="5">#REF!</definedName>
    <definedName name="TEST166" localSheetId="2">#REF!</definedName>
    <definedName name="TEST166">#REF!</definedName>
    <definedName name="TEST167" localSheetId="8">#REF!</definedName>
    <definedName name="TEST167" localSheetId="9">#REF!</definedName>
    <definedName name="TEST167" localSheetId="4">#REF!</definedName>
    <definedName name="TEST167" localSheetId="5">#REF!</definedName>
    <definedName name="TEST167" localSheetId="2">#REF!</definedName>
    <definedName name="TEST167">#REF!</definedName>
    <definedName name="TEST168">#REF!</definedName>
    <definedName name="TEST169">#REF!</definedName>
    <definedName name="TEST17" localSheetId="8">#REF!</definedName>
    <definedName name="TEST17" localSheetId="9">#REF!</definedName>
    <definedName name="TEST17" localSheetId="4">#REF!</definedName>
    <definedName name="TEST17" localSheetId="5">#REF!</definedName>
    <definedName name="TEST17" localSheetId="2">#REF!</definedName>
    <definedName name="TEST17">#REF!</definedName>
    <definedName name="TEST170" localSheetId="8">#REF!</definedName>
    <definedName name="TEST170" localSheetId="9">#REF!</definedName>
    <definedName name="TEST170" localSheetId="4">#REF!</definedName>
    <definedName name="TEST170" localSheetId="5">#REF!</definedName>
    <definedName name="TEST170" localSheetId="2">#REF!</definedName>
    <definedName name="TEST170">#REF!</definedName>
    <definedName name="TEST171" localSheetId="9">#REF!</definedName>
    <definedName name="TEST171" localSheetId="5">#REF!</definedName>
    <definedName name="TEST171" localSheetId="2">#REF!</definedName>
    <definedName name="TEST171">#REF!</definedName>
    <definedName name="TEST172">#REF!</definedName>
    <definedName name="TEST173">#REF!</definedName>
    <definedName name="TEST174">#REF!</definedName>
    <definedName name="TEST175">#REF!</definedName>
    <definedName name="TEST176">#REF!</definedName>
    <definedName name="TEST177">#REF!</definedName>
    <definedName name="TEST178">#REF!</definedName>
    <definedName name="TEST179">#REF!</definedName>
    <definedName name="TEST18" localSheetId="8">#REF!</definedName>
    <definedName name="TEST18" localSheetId="9">#REF!</definedName>
    <definedName name="TEST18" localSheetId="4">#REF!</definedName>
    <definedName name="TEST18" localSheetId="5">#REF!</definedName>
    <definedName name="TEST18" localSheetId="2">#REF!</definedName>
    <definedName name="TEST18">#REF!</definedName>
    <definedName name="TEST180" localSheetId="8">#REF!</definedName>
    <definedName name="TEST180" localSheetId="9">#REF!</definedName>
    <definedName name="TEST180" localSheetId="4">#REF!</definedName>
    <definedName name="TEST180" localSheetId="5">#REF!</definedName>
    <definedName name="TEST180" localSheetId="2">#REF!</definedName>
    <definedName name="TEST180">#REF!</definedName>
    <definedName name="TEST181" localSheetId="9">#REF!</definedName>
    <definedName name="TEST181" localSheetId="5">#REF!</definedName>
    <definedName name="TEST181" localSheetId="2">#REF!</definedName>
    <definedName name="TEST181">#REF!</definedName>
    <definedName name="TEST182">#REF!</definedName>
    <definedName name="TEST183">#REF!</definedName>
    <definedName name="TEST184">#REF!</definedName>
    <definedName name="TEST185">#REF!</definedName>
    <definedName name="TEST186">#REF!</definedName>
    <definedName name="TEST187">#REF!</definedName>
    <definedName name="TEST188">#REF!</definedName>
    <definedName name="TEST189">#REF!</definedName>
    <definedName name="TEST19" localSheetId="8">#REF!</definedName>
    <definedName name="TEST19" localSheetId="9">#REF!</definedName>
    <definedName name="TEST19" localSheetId="4">#REF!</definedName>
    <definedName name="TEST19" localSheetId="5">#REF!</definedName>
    <definedName name="TEST19" localSheetId="2">#REF!</definedName>
    <definedName name="TEST19">#REF!</definedName>
    <definedName name="TEST190" localSheetId="8">#REF!</definedName>
    <definedName name="TEST190" localSheetId="9">#REF!</definedName>
    <definedName name="TEST190" localSheetId="4">#REF!</definedName>
    <definedName name="TEST190" localSheetId="5">#REF!</definedName>
    <definedName name="TEST190" localSheetId="2">#REF!</definedName>
    <definedName name="TEST190">#REF!</definedName>
    <definedName name="TEST191" localSheetId="9">#REF!</definedName>
    <definedName name="TEST191" localSheetId="5">#REF!</definedName>
    <definedName name="TEST191" localSheetId="2">#REF!</definedName>
    <definedName name="TEST191">#REF!</definedName>
    <definedName name="TEST192">#REF!</definedName>
    <definedName name="TEST193">#REF!</definedName>
    <definedName name="TEST194">#REF!</definedName>
    <definedName name="TEST195">#REF!</definedName>
    <definedName name="TEST196">#REF!</definedName>
    <definedName name="TEST197">#REF!</definedName>
    <definedName name="TEST198">#REF!</definedName>
    <definedName name="TEST199">#REF!</definedName>
    <definedName name="TEST2" localSheetId="8">#REF!</definedName>
    <definedName name="TEST2" localSheetId="9">#REF!</definedName>
    <definedName name="TEST2" localSheetId="4">#REF!</definedName>
    <definedName name="TEST2" localSheetId="5">#REF!</definedName>
    <definedName name="TEST2" localSheetId="2">#REF!</definedName>
    <definedName name="TEST2">#REF!</definedName>
    <definedName name="TEST20" localSheetId="8">#REF!</definedName>
    <definedName name="TEST20" localSheetId="9">#REF!</definedName>
    <definedName name="TEST20" localSheetId="4">#REF!</definedName>
    <definedName name="TEST20" localSheetId="5">#REF!</definedName>
    <definedName name="TEST20" localSheetId="2">#REF!</definedName>
    <definedName name="TEST20">#REF!</definedName>
    <definedName name="TEST200" localSheetId="8">#REF!</definedName>
    <definedName name="TEST200" localSheetId="9">#REF!</definedName>
    <definedName name="TEST200" localSheetId="4">#REF!</definedName>
    <definedName name="TEST200" localSheetId="5">#REF!</definedName>
    <definedName name="TEST200" localSheetId="2">#REF!</definedName>
    <definedName name="TEST200">#REF!</definedName>
    <definedName name="TEST201" localSheetId="9">#REF!</definedName>
    <definedName name="TEST201" localSheetId="5">#REF!</definedName>
    <definedName name="TEST201" localSheetId="2">#REF!</definedName>
    <definedName name="TEST201">#REF!</definedName>
    <definedName name="TEST202">#REF!</definedName>
    <definedName name="TEST203">#REF!</definedName>
    <definedName name="TEST204">#REF!</definedName>
    <definedName name="TEST205">#REF!</definedName>
    <definedName name="TEST206">#REF!</definedName>
    <definedName name="TEST207">#REF!</definedName>
    <definedName name="TEST208">#REF!</definedName>
    <definedName name="TEST209">#REF!</definedName>
    <definedName name="TEST21" localSheetId="8">#REF!</definedName>
    <definedName name="TEST21" localSheetId="9">#REF!</definedName>
    <definedName name="TEST21" localSheetId="4">#REF!</definedName>
    <definedName name="TEST21" localSheetId="5">#REF!</definedName>
    <definedName name="TEST21" localSheetId="2">#REF!</definedName>
    <definedName name="TEST21">#REF!</definedName>
    <definedName name="TEST210" localSheetId="8">#REF!</definedName>
    <definedName name="TEST210" localSheetId="9">#REF!</definedName>
    <definedName name="TEST210" localSheetId="4">#REF!</definedName>
    <definedName name="TEST210" localSheetId="5">#REF!</definedName>
    <definedName name="TEST210" localSheetId="2">#REF!</definedName>
    <definedName name="TEST210">#REF!</definedName>
    <definedName name="TEST211" localSheetId="9">#REF!</definedName>
    <definedName name="TEST211" localSheetId="5">#REF!</definedName>
    <definedName name="TEST211" localSheetId="2">#REF!</definedName>
    <definedName name="TEST211">#REF!</definedName>
    <definedName name="TEST212">#REF!</definedName>
    <definedName name="TEST213">#REF!</definedName>
    <definedName name="TEST214">#REF!</definedName>
    <definedName name="TEST215">#REF!</definedName>
    <definedName name="TEST216">#REF!</definedName>
    <definedName name="TEST217">#REF!</definedName>
    <definedName name="TEST218">#REF!</definedName>
    <definedName name="TEST219">#REF!</definedName>
    <definedName name="TEST22" localSheetId="8">#REF!</definedName>
    <definedName name="TEST22" localSheetId="9">#REF!</definedName>
    <definedName name="TEST22" localSheetId="4">#REF!</definedName>
    <definedName name="TEST22" localSheetId="5">#REF!</definedName>
    <definedName name="TEST22" localSheetId="2">#REF!</definedName>
    <definedName name="TEST22">#REF!</definedName>
    <definedName name="TEST220" localSheetId="8">#REF!</definedName>
    <definedName name="TEST220" localSheetId="9">#REF!</definedName>
    <definedName name="TEST220" localSheetId="4">#REF!</definedName>
    <definedName name="TEST220" localSheetId="5">#REF!</definedName>
    <definedName name="TEST220" localSheetId="2">#REF!</definedName>
    <definedName name="TEST220">#REF!</definedName>
    <definedName name="TEST221" localSheetId="9">#REF!</definedName>
    <definedName name="TEST221" localSheetId="5">#REF!</definedName>
    <definedName name="TEST221" localSheetId="2">#REF!</definedName>
    <definedName name="TEST221">#REF!</definedName>
    <definedName name="TEST222">#REF!</definedName>
    <definedName name="TEST223">#REF!</definedName>
    <definedName name="TEST224">#REF!</definedName>
    <definedName name="TEST225">#REF!</definedName>
    <definedName name="TEST226">#REF!</definedName>
    <definedName name="TEST227">#REF!</definedName>
    <definedName name="TEST228">#REF!</definedName>
    <definedName name="TEST229">#REF!</definedName>
    <definedName name="TEST23" localSheetId="8">#REF!</definedName>
    <definedName name="TEST23" localSheetId="9">#REF!</definedName>
    <definedName name="TEST23" localSheetId="4">#REF!</definedName>
    <definedName name="TEST23" localSheetId="5">#REF!</definedName>
    <definedName name="TEST23" localSheetId="2">#REF!</definedName>
    <definedName name="TEST23">#REF!</definedName>
    <definedName name="TEST230" localSheetId="8">#REF!</definedName>
    <definedName name="TEST230" localSheetId="9">#REF!</definedName>
    <definedName name="TEST230" localSheetId="4">#REF!</definedName>
    <definedName name="TEST230" localSheetId="5">#REF!</definedName>
    <definedName name="TEST230" localSheetId="2">#REF!</definedName>
    <definedName name="TEST230">#REF!</definedName>
    <definedName name="TEST231" localSheetId="9">#REF!</definedName>
    <definedName name="TEST231" localSheetId="5">#REF!</definedName>
    <definedName name="TEST231" localSheetId="2">#REF!</definedName>
    <definedName name="TEST231">#REF!</definedName>
    <definedName name="TEST232">#REF!</definedName>
    <definedName name="TEST233">#REF!</definedName>
    <definedName name="TEST24" localSheetId="8">#REF!</definedName>
    <definedName name="TEST24" localSheetId="9">#REF!</definedName>
    <definedName name="TEST24" localSheetId="4">#REF!</definedName>
    <definedName name="TEST24" localSheetId="5">#REF!</definedName>
    <definedName name="TEST24" localSheetId="2">#REF!</definedName>
    <definedName name="TEST24">#REF!</definedName>
    <definedName name="TEST25" localSheetId="8">#REF!</definedName>
    <definedName name="TEST25" localSheetId="9">#REF!</definedName>
    <definedName name="TEST25" localSheetId="4">#REF!</definedName>
    <definedName name="TEST25" localSheetId="5">#REF!</definedName>
    <definedName name="TEST25" localSheetId="2">#REF!</definedName>
    <definedName name="TEST25">#REF!</definedName>
    <definedName name="TEST26" localSheetId="8">#REF!</definedName>
    <definedName name="TEST26" localSheetId="9">#REF!</definedName>
    <definedName name="TEST26" localSheetId="4">#REF!</definedName>
    <definedName name="TEST26" localSheetId="5">#REF!</definedName>
    <definedName name="TEST26" localSheetId="2">#REF!</definedName>
    <definedName name="TEST26">#REF!</definedName>
    <definedName name="TEST27" localSheetId="8">#REF!</definedName>
    <definedName name="TEST27" localSheetId="9">#REF!</definedName>
    <definedName name="TEST27" localSheetId="4">#REF!</definedName>
    <definedName name="TEST27" localSheetId="5">#REF!</definedName>
    <definedName name="TEST27" localSheetId="2">#REF!</definedName>
    <definedName name="TEST27">#REF!</definedName>
    <definedName name="TEST28" localSheetId="8">#REF!</definedName>
    <definedName name="TEST28" localSheetId="9">#REF!</definedName>
    <definedName name="TEST28" localSheetId="4">#REF!</definedName>
    <definedName name="TEST28" localSheetId="5">#REF!</definedName>
    <definedName name="TEST28" localSheetId="2">#REF!</definedName>
    <definedName name="TEST28">#REF!</definedName>
    <definedName name="TEST29" localSheetId="8">#REF!</definedName>
    <definedName name="TEST29" localSheetId="9">#REF!</definedName>
    <definedName name="TEST29" localSheetId="4">#REF!</definedName>
    <definedName name="TEST29" localSheetId="5">#REF!</definedName>
    <definedName name="TEST29" localSheetId="2">#REF!</definedName>
    <definedName name="TEST29">#REF!</definedName>
    <definedName name="TEST3" localSheetId="8">#REF!</definedName>
    <definedName name="TEST3" localSheetId="9">#REF!</definedName>
    <definedName name="TEST3" localSheetId="4">#REF!</definedName>
    <definedName name="TEST3" localSheetId="5">#REF!</definedName>
    <definedName name="TEST3" localSheetId="2">#REF!</definedName>
    <definedName name="TEST3">#REF!</definedName>
    <definedName name="TEST30" localSheetId="8">#REF!</definedName>
    <definedName name="TEST30" localSheetId="9">#REF!</definedName>
    <definedName name="TEST30" localSheetId="4">#REF!</definedName>
    <definedName name="TEST30" localSheetId="5">#REF!</definedName>
    <definedName name="TEST30" localSheetId="2">#REF!</definedName>
    <definedName name="TEST30">#REF!</definedName>
    <definedName name="TEST31" localSheetId="8">#REF!</definedName>
    <definedName name="TEST31" localSheetId="9">#REF!</definedName>
    <definedName name="TEST31" localSheetId="4">#REF!</definedName>
    <definedName name="TEST31" localSheetId="5">#REF!</definedName>
    <definedName name="TEST31" localSheetId="2">#REF!</definedName>
    <definedName name="TEST31">#REF!</definedName>
    <definedName name="TEST32" localSheetId="8">#REF!</definedName>
    <definedName name="TEST32" localSheetId="9">#REF!</definedName>
    <definedName name="TEST32" localSheetId="4">#REF!</definedName>
    <definedName name="TEST32" localSheetId="5">#REF!</definedName>
    <definedName name="TEST32" localSheetId="2">#REF!</definedName>
    <definedName name="TEST32">#REF!</definedName>
    <definedName name="TEST33" localSheetId="9">#REF!</definedName>
    <definedName name="TEST33" localSheetId="5">#REF!</definedName>
    <definedName name="TEST33" localSheetId="2">#REF!</definedName>
    <definedName name="TEST33">#REF!</definedName>
    <definedName name="TEST34" localSheetId="9">#REF!</definedName>
    <definedName name="TEST34" localSheetId="5">#REF!</definedName>
    <definedName name="TEST34" localSheetId="2">#REF!</definedName>
    <definedName name="TEST34">#REF!</definedName>
    <definedName name="TEST35" localSheetId="9">#REF!</definedName>
    <definedName name="TEST35" localSheetId="5">#REF!</definedName>
    <definedName name="TEST35" localSheetId="2">#REF!</definedName>
    <definedName name="TEST35">#REF!</definedName>
    <definedName name="TEST36" localSheetId="9">#REF!</definedName>
    <definedName name="TEST36" localSheetId="5">#REF!</definedName>
    <definedName name="TEST36" localSheetId="2">#REF!</definedName>
    <definedName name="TEST36">#REF!</definedName>
    <definedName name="TEST37" localSheetId="9">#REF!</definedName>
    <definedName name="TEST37" localSheetId="5">#REF!</definedName>
    <definedName name="TEST37" localSheetId="2">#REF!</definedName>
    <definedName name="TEST37">#REF!</definedName>
    <definedName name="TEST38" localSheetId="9">#REF!</definedName>
    <definedName name="TEST38" localSheetId="5">#REF!</definedName>
    <definedName name="TEST38" localSheetId="2">#REF!</definedName>
    <definedName name="TEST38">#REF!</definedName>
    <definedName name="TEST39" localSheetId="9">#REF!</definedName>
    <definedName name="TEST39" localSheetId="5">#REF!</definedName>
    <definedName name="TEST39" localSheetId="2">#REF!</definedName>
    <definedName name="TEST39">#REF!</definedName>
    <definedName name="TEST4" localSheetId="8">#REF!</definedName>
    <definedName name="TEST4" localSheetId="9">#REF!</definedName>
    <definedName name="TEST4" localSheetId="4">#REF!</definedName>
    <definedName name="TEST4" localSheetId="5">#REF!</definedName>
    <definedName name="TEST4" localSheetId="2">#REF!</definedName>
    <definedName name="TEST4">#REF!</definedName>
    <definedName name="TEST40" localSheetId="8">#REF!</definedName>
    <definedName name="TEST40" localSheetId="9">#REF!</definedName>
    <definedName name="TEST40" localSheetId="4">#REF!</definedName>
    <definedName name="TEST40" localSheetId="5">#REF!</definedName>
    <definedName name="TEST40" localSheetId="2">#REF!</definedName>
    <definedName name="TEST40">#REF!</definedName>
    <definedName name="TEST41" localSheetId="8">#REF!</definedName>
    <definedName name="TEST41" localSheetId="9">#REF!</definedName>
    <definedName name="TEST41" localSheetId="4">#REF!</definedName>
    <definedName name="TEST41" localSheetId="5">#REF!</definedName>
    <definedName name="TEST41" localSheetId="2">#REF!</definedName>
    <definedName name="TEST41">#REF!</definedName>
    <definedName name="TEST42" localSheetId="8">#REF!</definedName>
    <definedName name="TEST42" localSheetId="9">#REF!</definedName>
    <definedName name="TEST42" localSheetId="4">#REF!</definedName>
    <definedName name="TEST42" localSheetId="5">#REF!</definedName>
    <definedName name="TEST42" localSheetId="2">#REF!</definedName>
    <definedName name="TEST42">#REF!</definedName>
    <definedName name="TEST43" localSheetId="9">#REF!</definedName>
    <definedName name="TEST43" localSheetId="5">#REF!</definedName>
    <definedName name="TEST43" localSheetId="2">#REF!</definedName>
    <definedName name="TEST43">#REF!</definedName>
    <definedName name="TEST44" localSheetId="9">#REF!</definedName>
    <definedName name="TEST44" localSheetId="5">#REF!</definedName>
    <definedName name="TEST44" localSheetId="2">#REF!</definedName>
    <definedName name="TEST44">#REF!</definedName>
    <definedName name="TEST45" localSheetId="9">#REF!</definedName>
    <definedName name="TEST45" localSheetId="5">#REF!</definedName>
    <definedName name="TEST45" localSheetId="2">#REF!</definedName>
    <definedName name="TEST45">#REF!</definedName>
    <definedName name="TEST46" localSheetId="9">#REF!</definedName>
    <definedName name="TEST46" localSheetId="5">#REF!</definedName>
    <definedName name="TEST46" localSheetId="2">#REF!</definedName>
    <definedName name="TEST46">#REF!</definedName>
    <definedName name="TEST47" localSheetId="9">#REF!</definedName>
    <definedName name="TEST47" localSheetId="5">#REF!</definedName>
    <definedName name="TEST47" localSheetId="2">#REF!</definedName>
    <definedName name="TEST47">#REF!</definedName>
    <definedName name="TEST48" localSheetId="9">#REF!</definedName>
    <definedName name="TEST48" localSheetId="5">#REF!</definedName>
    <definedName name="TEST48" localSheetId="2">#REF!</definedName>
    <definedName name="TEST48">#REF!</definedName>
    <definedName name="TEST49" localSheetId="9">#REF!</definedName>
    <definedName name="TEST49" localSheetId="5">#REF!</definedName>
    <definedName name="TEST49" localSheetId="2">#REF!</definedName>
    <definedName name="TEST49">#REF!</definedName>
    <definedName name="TEST5" localSheetId="8">#REF!</definedName>
    <definedName name="TEST5" localSheetId="9">#REF!</definedName>
    <definedName name="TEST5" localSheetId="4">#REF!</definedName>
    <definedName name="TEST5" localSheetId="5">#REF!</definedName>
    <definedName name="TEST5" localSheetId="2">#REF!</definedName>
    <definedName name="TEST5">#REF!</definedName>
    <definedName name="TEST50" localSheetId="8">#REF!</definedName>
    <definedName name="TEST50" localSheetId="9">#REF!</definedName>
    <definedName name="TEST50" localSheetId="4">#REF!</definedName>
    <definedName name="TEST50" localSheetId="5">#REF!</definedName>
    <definedName name="TEST50" localSheetId="2">#REF!</definedName>
    <definedName name="TEST50">#REF!</definedName>
    <definedName name="TEST51" localSheetId="8">#REF!</definedName>
    <definedName name="TEST51" localSheetId="9">#REF!</definedName>
    <definedName name="TEST51" localSheetId="4">#REF!</definedName>
    <definedName name="TEST51" localSheetId="5">#REF!</definedName>
    <definedName name="TEST51" localSheetId="2">#REF!</definedName>
    <definedName name="TEST51">#REF!</definedName>
    <definedName name="TEST52" localSheetId="8">#REF!</definedName>
    <definedName name="TEST52" localSheetId="9">#REF!</definedName>
    <definedName name="TEST52" localSheetId="4">#REF!</definedName>
    <definedName name="TEST52" localSheetId="5">#REF!</definedName>
    <definedName name="TEST52" localSheetId="2">#REF!</definedName>
    <definedName name="TEST52">#REF!</definedName>
    <definedName name="TEST53" localSheetId="9">#REF!</definedName>
    <definedName name="TEST53" localSheetId="5">#REF!</definedName>
    <definedName name="TEST53" localSheetId="2">#REF!</definedName>
    <definedName name="TEST53">#REF!</definedName>
    <definedName name="TEST54" localSheetId="9">#REF!</definedName>
    <definedName name="TEST54" localSheetId="5">#REF!</definedName>
    <definedName name="TEST54" localSheetId="2">#REF!</definedName>
    <definedName name="TEST54">#REF!</definedName>
    <definedName name="TEST55" localSheetId="9">#REF!</definedName>
    <definedName name="TEST55" localSheetId="5">#REF!</definedName>
    <definedName name="TEST55" localSheetId="2">#REF!</definedName>
    <definedName name="TEST55">#REF!</definedName>
    <definedName name="TEST56" localSheetId="9">#REF!</definedName>
    <definedName name="TEST56" localSheetId="5">#REF!</definedName>
    <definedName name="TEST56" localSheetId="2">#REF!</definedName>
    <definedName name="TEST56">#REF!</definedName>
    <definedName name="TEST57" localSheetId="9">#REF!</definedName>
    <definedName name="TEST57" localSheetId="5">#REF!</definedName>
    <definedName name="TEST57" localSheetId="2">#REF!</definedName>
    <definedName name="TEST57">#REF!</definedName>
    <definedName name="TEST58" localSheetId="9">#REF!</definedName>
    <definedName name="TEST58" localSheetId="5">#REF!</definedName>
    <definedName name="TEST58" localSheetId="2">#REF!</definedName>
    <definedName name="TEST58">#REF!</definedName>
    <definedName name="TEST59" localSheetId="9">#REF!</definedName>
    <definedName name="TEST59" localSheetId="5">#REF!</definedName>
    <definedName name="TEST59" localSheetId="2">#REF!</definedName>
    <definedName name="TEST59">#REF!</definedName>
    <definedName name="TEST6" localSheetId="8">#REF!</definedName>
    <definedName name="TEST6" localSheetId="9">#REF!</definedName>
    <definedName name="TEST6" localSheetId="4">#REF!</definedName>
    <definedName name="TEST6" localSheetId="5">#REF!</definedName>
    <definedName name="TEST6" localSheetId="2">#REF!</definedName>
    <definedName name="TEST6">#REF!</definedName>
    <definedName name="TEST60" localSheetId="8">#REF!</definedName>
    <definedName name="TEST60" localSheetId="9">#REF!</definedName>
    <definedName name="TEST60" localSheetId="4">#REF!</definedName>
    <definedName name="TEST60" localSheetId="5">#REF!</definedName>
    <definedName name="TEST60" localSheetId="2">#REF!</definedName>
    <definedName name="TEST60">#REF!</definedName>
    <definedName name="TEST61" localSheetId="8">#REF!</definedName>
    <definedName name="TEST61" localSheetId="9">#REF!</definedName>
    <definedName name="TEST61" localSheetId="4">#REF!</definedName>
    <definedName name="TEST61" localSheetId="5">#REF!</definedName>
    <definedName name="TEST61" localSheetId="2">#REF!</definedName>
    <definedName name="TEST61">#REF!</definedName>
    <definedName name="TEST62" localSheetId="8">#REF!</definedName>
    <definedName name="TEST62" localSheetId="9">#REF!</definedName>
    <definedName name="TEST62" localSheetId="4">#REF!</definedName>
    <definedName name="TEST62" localSheetId="5">#REF!</definedName>
    <definedName name="TEST62" localSheetId="2">#REF!</definedName>
    <definedName name="TEST62">#REF!</definedName>
    <definedName name="TEST63" localSheetId="9">#REF!</definedName>
    <definedName name="TEST63" localSheetId="5">#REF!</definedName>
    <definedName name="TEST63" localSheetId="2">#REF!</definedName>
    <definedName name="TEST63">#REF!</definedName>
    <definedName name="TEST64" localSheetId="9">#REF!</definedName>
    <definedName name="TEST64" localSheetId="5">#REF!</definedName>
    <definedName name="TEST64" localSheetId="2">#REF!</definedName>
    <definedName name="TEST64">#REF!</definedName>
    <definedName name="TEST65" localSheetId="8">#REF!</definedName>
    <definedName name="TEST65" localSheetId="9">#REF!</definedName>
    <definedName name="TEST65" localSheetId="4">#REF!</definedName>
    <definedName name="TEST65" localSheetId="5">#REF!</definedName>
    <definedName name="TEST65" localSheetId="2">#REF!</definedName>
    <definedName name="TEST65">#REF!</definedName>
    <definedName name="TEST66" localSheetId="8">#REF!</definedName>
    <definedName name="TEST66" localSheetId="9">#REF!</definedName>
    <definedName name="TEST66" localSheetId="4">#REF!</definedName>
    <definedName name="TEST66" localSheetId="5">#REF!</definedName>
    <definedName name="TEST66" localSheetId="2">#REF!</definedName>
    <definedName name="TEST66">#REF!</definedName>
    <definedName name="TEST67" localSheetId="8">#REF!</definedName>
    <definedName name="TEST67" localSheetId="9">#REF!</definedName>
    <definedName name="TEST67" localSheetId="4">#REF!</definedName>
    <definedName name="TEST67" localSheetId="5">#REF!</definedName>
    <definedName name="TEST67" localSheetId="2">#REF!</definedName>
    <definedName name="TEST67">#REF!</definedName>
    <definedName name="TEST68" localSheetId="8">#REF!</definedName>
    <definedName name="TEST68" localSheetId="9">#REF!</definedName>
    <definedName name="TEST68" localSheetId="4">#REF!</definedName>
    <definedName name="TEST68" localSheetId="5">#REF!</definedName>
    <definedName name="TEST68" localSheetId="2">#REF!</definedName>
    <definedName name="TEST68">#REF!</definedName>
    <definedName name="TEST69" localSheetId="8">#REF!</definedName>
    <definedName name="TEST69" localSheetId="9">#REF!</definedName>
    <definedName name="TEST69" localSheetId="4">#REF!</definedName>
    <definedName name="TEST69" localSheetId="5">#REF!</definedName>
    <definedName name="TEST69" localSheetId="2">#REF!</definedName>
    <definedName name="TEST69">#REF!</definedName>
    <definedName name="TEST7" localSheetId="8">#REF!</definedName>
    <definedName name="TEST7" localSheetId="9">#REF!</definedName>
    <definedName name="TEST7" localSheetId="4">#REF!</definedName>
    <definedName name="TEST7" localSheetId="5">#REF!</definedName>
    <definedName name="TEST7" localSheetId="2">#REF!</definedName>
    <definedName name="TEST7">#REF!</definedName>
    <definedName name="TEST70" localSheetId="8">#REF!</definedName>
    <definedName name="TEST70" localSheetId="9">#REF!</definedName>
    <definedName name="TEST70" localSheetId="4">#REF!</definedName>
    <definedName name="TEST70" localSheetId="5">#REF!</definedName>
    <definedName name="TEST70" localSheetId="2">#REF!</definedName>
    <definedName name="TEST70">#REF!</definedName>
    <definedName name="TEST71" localSheetId="8">#REF!</definedName>
    <definedName name="TEST71" localSheetId="9">#REF!</definedName>
    <definedName name="TEST71" localSheetId="4">#REF!</definedName>
    <definedName name="TEST71" localSheetId="5">#REF!</definedName>
    <definedName name="TEST71" localSheetId="2">#REF!</definedName>
    <definedName name="TEST71">#REF!</definedName>
    <definedName name="TEST72" localSheetId="8">#REF!</definedName>
    <definedName name="TEST72" localSheetId="9">#REF!</definedName>
    <definedName name="TEST72" localSheetId="4">#REF!</definedName>
    <definedName name="TEST72" localSheetId="5">#REF!</definedName>
    <definedName name="TEST72" localSheetId="2">#REF!</definedName>
    <definedName name="TEST72">#REF!</definedName>
    <definedName name="TEST73" localSheetId="8">#REF!</definedName>
    <definedName name="TEST73" localSheetId="9">#REF!</definedName>
    <definedName name="TEST73" localSheetId="4">#REF!</definedName>
    <definedName name="TEST73" localSheetId="5">#REF!</definedName>
    <definedName name="TEST73" localSheetId="2">#REF!</definedName>
    <definedName name="TEST73">#REF!</definedName>
    <definedName name="TEST74" localSheetId="8">#REF!</definedName>
    <definedName name="TEST74" localSheetId="9">#REF!</definedName>
    <definedName name="TEST74" localSheetId="4">#REF!</definedName>
    <definedName name="TEST74" localSheetId="5">#REF!</definedName>
    <definedName name="TEST74" localSheetId="2">#REF!</definedName>
    <definedName name="TEST74">#REF!</definedName>
    <definedName name="TEST75" localSheetId="8">#REF!</definedName>
    <definedName name="TEST75" localSheetId="9">#REF!</definedName>
    <definedName name="TEST75" localSheetId="4">#REF!</definedName>
    <definedName name="TEST75" localSheetId="5">#REF!</definedName>
    <definedName name="TEST75" localSheetId="2">#REF!</definedName>
    <definedName name="TEST75">#REF!</definedName>
    <definedName name="TEST76" localSheetId="8">#REF!</definedName>
    <definedName name="TEST76" localSheetId="9">#REF!</definedName>
    <definedName name="TEST76" localSheetId="4">#REF!</definedName>
    <definedName name="TEST76" localSheetId="5">#REF!</definedName>
    <definedName name="TEST76" localSheetId="2">#REF!</definedName>
    <definedName name="TEST76">#REF!</definedName>
    <definedName name="TEST77" localSheetId="8">#REF!</definedName>
    <definedName name="TEST77" localSheetId="9">#REF!</definedName>
    <definedName name="TEST77" localSheetId="4">#REF!</definedName>
    <definedName name="TEST77" localSheetId="5">#REF!</definedName>
    <definedName name="TEST77" localSheetId="2">#REF!</definedName>
    <definedName name="TEST77">#REF!</definedName>
    <definedName name="TEST78" localSheetId="8">#REF!</definedName>
    <definedName name="TEST78" localSheetId="9">#REF!</definedName>
    <definedName name="TEST78" localSheetId="4">#REF!</definedName>
    <definedName name="TEST78" localSheetId="5">#REF!</definedName>
    <definedName name="TEST78" localSheetId="2">#REF!</definedName>
    <definedName name="TEST78">#REF!</definedName>
    <definedName name="TEST79" localSheetId="8">#REF!</definedName>
    <definedName name="TEST79" localSheetId="9">#REF!</definedName>
    <definedName name="TEST79" localSheetId="4">#REF!</definedName>
    <definedName name="TEST79" localSheetId="5">#REF!</definedName>
    <definedName name="TEST79" localSheetId="2">#REF!</definedName>
    <definedName name="TEST79">#REF!</definedName>
    <definedName name="TEST8" localSheetId="8">#REF!</definedName>
    <definedName name="TEST8" localSheetId="9">#REF!</definedName>
    <definedName name="TEST8" localSheetId="4">#REF!</definedName>
    <definedName name="TEST8" localSheetId="5">#REF!</definedName>
    <definedName name="TEST8" localSheetId="2">#REF!</definedName>
    <definedName name="TEST8">#REF!</definedName>
    <definedName name="TEST80" localSheetId="8">#REF!</definedName>
    <definedName name="TEST80" localSheetId="9">#REF!</definedName>
    <definedName name="TEST80" localSheetId="4">#REF!</definedName>
    <definedName name="TEST80" localSheetId="5">#REF!</definedName>
    <definedName name="TEST80" localSheetId="2">#REF!</definedName>
    <definedName name="TEST80">#REF!</definedName>
    <definedName name="TEST81" localSheetId="8">#REF!</definedName>
    <definedName name="TEST81" localSheetId="9">#REF!</definedName>
    <definedName name="TEST81" localSheetId="4">#REF!</definedName>
    <definedName name="TEST81" localSheetId="5">#REF!</definedName>
    <definedName name="TEST81" localSheetId="2">#REF!</definedName>
    <definedName name="TEST81">#REF!</definedName>
    <definedName name="TEST82" localSheetId="8">#REF!</definedName>
    <definedName name="TEST82" localSheetId="9">#REF!</definedName>
    <definedName name="TEST82" localSheetId="4">#REF!</definedName>
    <definedName name="TEST82" localSheetId="5">#REF!</definedName>
    <definedName name="TEST82" localSheetId="2">#REF!</definedName>
    <definedName name="TEST82">#REF!</definedName>
    <definedName name="TEST83" localSheetId="8">#REF!</definedName>
    <definedName name="TEST83" localSheetId="9">#REF!</definedName>
    <definedName name="TEST83" localSheetId="4">#REF!</definedName>
    <definedName name="TEST83" localSheetId="5">#REF!</definedName>
    <definedName name="TEST83" localSheetId="2">#REF!</definedName>
    <definedName name="TEST83">#REF!</definedName>
    <definedName name="TEST84" localSheetId="8">#REF!</definedName>
    <definedName name="TEST84" localSheetId="9">#REF!</definedName>
    <definedName name="TEST84" localSheetId="4">#REF!</definedName>
    <definedName name="TEST84" localSheetId="5">#REF!</definedName>
    <definedName name="TEST84" localSheetId="2">#REF!</definedName>
    <definedName name="TEST84">#REF!</definedName>
    <definedName name="TEST85" localSheetId="8">#REF!</definedName>
    <definedName name="TEST85" localSheetId="9">#REF!</definedName>
    <definedName name="TEST85" localSheetId="4">#REF!</definedName>
    <definedName name="TEST85" localSheetId="5">#REF!</definedName>
    <definedName name="TEST85" localSheetId="2">#REF!</definedName>
    <definedName name="TEST85">#REF!</definedName>
    <definedName name="TEST86" localSheetId="8">#REF!</definedName>
    <definedName name="TEST86" localSheetId="9">#REF!</definedName>
    <definedName name="TEST86" localSheetId="4">#REF!</definedName>
    <definedName name="TEST86" localSheetId="5">#REF!</definedName>
    <definedName name="TEST86" localSheetId="2">#REF!</definedName>
    <definedName name="TEST86">#REF!</definedName>
    <definedName name="TEST87" localSheetId="8">#REF!</definedName>
    <definedName name="TEST87" localSheetId="9">#REF!</definedName>
    <definedName name="TEST87" localSheetId="4">#REF!</definedName>
    <definedName name="TEST87" localSheetId="5">#REF!</definedName>
    <definedName name="TEST87" localSheetId="2">#REF!</definedName>
    <definedName name="TEST87">#REF!</definedName>
    <definedName name="TEST88" localSheetId="8">#REF!</definedName>
    <definedName name="TEST88" localSheetId="9">#REF!</definedName>
    <definedName name="TEST88" localSheetId="4">#REF!</definedName>
    <definedName name="TEST88" localSheetId="5">#REF!</definedName>
    <definedName name="TEST88" localSheetId="2">#REF!</definedName>
    <definedName name="TEST88">#REF!</definedName>
    <definedName name="TEST89" localSheetId="8">#REF!</definedName>
    <definedName name="TEST89" localSheetId="9">#REF!</definedName>
    <definedName name="TEST89" localSheetId="4">#REF!</definedName>
    <definedName name="TEST89" localSheetId="5">#REF!</definedName>
    <definedName name="TEST89" localSheetId="2">#REF!</definedName>
    <definedName name="TEST89">#REF!</definedName>
    <definedName name="TEST9" localSheetId="8">#REF!</definedName>
    <definedName name="TEST9" localSheetId="9">#REF!</definedName>
    <definedName name="TEST9" localSheetId="4">#REF!</definedName>
    <definedName name="TEST9" localSheetId="5">#REF!</definedName>
    <definedName name="TEST9" localSheetId="2">#REF!</definedName>
    <definedName name="TEST9">#REF!</definedName>
    <definedName name="TEST90" localSheetId="8">#REF!</definedName>
    <definedName name="TEST90" localSheetId="9">#REF!</definedName>
    <definedName name="TEST90" localSheetId="4">#REF!</definedName>
    <definedName name="TEST90" localSheetId="5">#REF!</definedName>
    <definedName name="TEST90" localSheetId="2">#REF!</definedName>
    <definedName name="TEST90">#REF!</definedName>
    <definedName name="TEST91" localSheetId="8">#REF!</definedName>
    <definedName name="TEST91" localSheetId="9">#REF!</definedName>
    <definedName name="TEST91" localSheetId="4">#REF!</definedName>
    <definedName name="TEST91" localSheetId="5">#REF!</definedName>
    <definedName name="TEST91" localSheetId="2">#REF!</definedName>
    <definedName name="TEST91">#REF!</definedName>
    <definedName name="TEST92" localSheetId="8">#REF!</definedName>
    <definedName name="TEST92" localSheetId="9">#REF!</definedName>
    <definedName name="TEST92" localSheetId="4">#REF!</definedName>
    <definedName name="TEST92" localSheetId="5">#REF!</definedName>
    <definedName name="TEST92" localSheetId="2">#REF!</definedName>
    <definedName name="TEST92">#REF!</definedName>
    <definedName name="TEST93" localSheetId="8">#REF!</definedName>
    <definedName name="TEST93" localSheetId="9">#REF!</definedName>
    <definedName name="TEST93" localSheetId="4">#REF!</definedName>
    <definedName name="TEST93" localSheetId="5">#REF!</definedName>
    <definedName name="TEST93" localSheetId="2">#REF!</definedName>
    <definedName name="TEST93">#REF!</definedName>
    <definedName name="TEST94" localSheetId="8">#REF!</definedName>
    <definedName name="TEST94" localSheetId="9">#REF!</definedName>
    <definedName name="TEST94" localSheetId="4">#REF!</definedName>
    <definedName name="TEST94" localSheetId="5">#REF!</definedName>
    <definedName name="TEST94" localSheetId="2">#REF!</definedName>
    <definedName name="TEST94">#REF!</definedName>
    <definedName name="TEST95" localSheetId="8">#REF!</definedName>
    <definedName name="TEST95" localSheetId="9">#REF!</definedName>
    <definedName name="TEST95" localSheetId="4">#REF!</definedName>
    <definedName name="TEST95" localSheetId="5">#REF!</definedName>
    <definedName name="TEST95" localSheetId="2">#REF!</definedName>
    <definedName name="TEST95">#REF!</definedName>
    <definedName name="TEST96" localSheetId="8">#REF!</definedName>
    <definedName name="TEST96" localSheetId="9">#REF!</definedName>
    <definedName name="TEST96" localSheetId="4">#REF!</definedName>
    <definedName name="TEST96" localSheetId="5">#REF!</definedName>
    <definedName name="TEST96" localSheetId="2">#REF!</definedName>
    <definedName name="TEST96">#REF!</definedName>
    <definedName name="TEST97" localSheetId="8">#REF!</definedName>
    <definedName name="TEST97" localSheetId="9">#REF!</definedName>
    <definedName name="TEST97" localSheetId="4">#REF!</definedName>
    <definedName name="TEST97" localSheetId="5">#REF!</definedName>
    <definedName name="TEST97" localSheetId="2">#REF!</definedName>
    <definedName name="TEST97">#REF!</definedName>
    <definedName name="TEST98" localSheetId="8">#REF!</definedName>
    <definedName name="TEST98" localSheetId="9">#REF!</definedName>
    <definedName name="TEST98" localSheetId="4">#REF!</definedName>
    <definedName name="TEST98" localSheetId="5">#REF!</definedName>
    <definedName name="TEST98" localSheetId="2">#REF!</definedName>
    <definedName name="TEST98">#REF!</definedName>
    <definedName name="TEST99" localSheetId="8">#REF!</definedName>
    <definedName name="TEST99" localSheetId="9">#REF!</definedName>
    <definedName name="TEST99" localSheetId="4">#REF!</definedName>
    <definedName name="TEST99" localSheetId="5">#REF!</definedName>
    <definedName name="TEST99" localSheetId="2">#REF!</definedName>
    <definedName name="TEST99">#REF!</definedName>
    <definedName name="TESTHKEY" localSheetId="8">#REF!</definedName>
    <definedName name="TESTHKEY" localSheetId="9">#REF!</definedName>
    <definedName name="TESTHKEY" localSheetId="4">#REF!</definedName>
    <definedName name="TESTHKEY" localSheetId="5">#REF!</definedName>
    <definedName name="TESTHKEY" localSheetId="2">#REF!</definedName>
    <definedName name="TESTHKEY">#REF!</definedName>
    <definedName name="TESTKEYS" localSheetId="8">#REF!</definedName>
    <definedName name="TESTKEYS" localSheetId="9">#REF!</definedName>
    <definedName name="TESTKEYS" localSheetId="4">#REF!</definedName>
    <definedName name="TESTKEYS" localSheetId="5">#REF!</definedName>
    <definedName name="TESTKEYS" localSheetId="2">#REF!</definedName>
    <definedName name="TESTKEYS">#REF!</definedName>
    <definedName name="TESTVKEY" localSheetId="8">#REF!</definedName>
    <definedName name="TESTVKEY" localSheetId="9">#REF!</definedName>
    <definedName name="TESTVKEY" localSheetId="4">#REF!</definedName>
    <definedName name="TESTVKEY" localSheetId="5">#REF!</definedName>
    <definedName name="TESTVKEY" localSheetId="2">#REF!</definedName>
    <definedName name="TESTVKEY">#REF!</definedName>
    <definedName name="TOTALS" localSheetId="8">#REF!</definedName>
    <definedName name="TOTALS" localSheetId="9">#REF!</definedName>
    <definedName name="TOTALS" localSheetId="4">#REF!</definedName>
    <definedName name="TOTALS" localSheetId="5">#REF!</definedName>
    <definedName name="TOTALS" localSheetId="2">#REF!</definedName>
    <definedName name="TOTALS">#REF!</definedName>
    <definedName name="TRAA" localSheetId="9">#REF!</definedName>
    <definedName name="TRAA" localSheetId="5">#REF!</definedName>
    <definedName name="TRAA" localSheetId="2">#REF!</definedName>
    <definedName name="TRAA">#REF!</definedName>
    <definedName name="TX1A">#REF!</definedName>
    <definedName name="TXPA">#REF!</definedName>
    <definedName name="UTE1DNG">#REF!</definedName>
    <definedName name="UTE1DTH">#REF!</definedName>
    <definedName name="UTE1GAS">#REF!</definedName>
    <definedName name="UTE1SNG">#REF!</definedName>
    <definedName name="UTES">#REF!</definedName>
    <definedName name="UTF1DNG">#REF!</definedName>
    <definedName name="UTF1DTH">#REF!</definedName>
    <definedName name="UTF1EDNG">#REF!</definedName>
    <definedName name="UTF1EDTH">#REF!</definedName>
    <definedName name="UTF1EGAS">#REF!</definedName>
    <definedName name="UTF1ESNG">#REF!</definedName>
    <definedName name="UTF1GAS">#REF!</definedName>
    <definedName name="UTF1SNG">#REF!</definedName>
    <definedName name="UTF3DNG">#REF!</definedName>
    <definedName name="UTF3DTH">#REF!</definedName>
    <definedName name="UTF3GAS">#REF!</definedName>
    <definedName name="UTF3SNG">#REF!</definedName>
    <definedName name="UTFT1DNG">#REF!</definedName>
    <definedName name="UTFT1DTH">#REF!</definedName>
    <definedName name="UTFT1GAS">#REF!</definedName>
    <definedName name="UTFT1SNG">#REF!</definedName>
    <definedName name="UTFT2DNG">#REF!</definedName>
    <definedName name="UTFT2DTH">#REF!</definedName>
    <definedName name="UTFT2GAS">#REF!</definedName>
    <definedName name="UTFT2SNG">#REF!</definedName>
    <definedName name="UTFTEDNG">#REF!</definedName>
    <definedName name="UTFTEDTH">#REF!</definedName>
    <definedName name="UTFTEGAS">#REF!</definedName>
    <definedName name="UTFTESNG">#REF!</definedName>
    <definedName name="UTGSDNG">#REF!</definedName>
    <definedName name="UTGSDTH">#REF!</definedName>
    <definedName name="UTGSEDNG">#REF!</definedName>
    <definedName name="UTGSEDTH">#REF!</definedName>
    <definedName name="UTGSEGAS">#REF!</definedName>
    <definedName name="UTGSESNG">#REF!</definedName>
    <definedName name="UTGSGAS">#REF!</definedName>
    <definedName name="UTGSSDNG">#REF!</definedName>
    <definedName name="UTGSSDTH">#REF!</definedName>
    <definedName name="UTGSSGAS">#REF!</definedName>
    <definedName name="UTGSSNG">#REF!</definedName>
    <definedName name="UTGSSSNG">#REF!</definedName>
    <definedName name="UTI2DNG">#REF!</definedName>
    <definedName name="UTI2DTH">#REF!</definedName>
    <definedName name="UTI2GAS">#REF!</definedName>
    <definedName name="UTI2SNG">#REF!</definedName>
    <definedName name="UTI4DNG">#REF!</definedName>
    <definedName name="UTI4DTH">#REF!</definedName>
    <definedName name="UTI4GAS">#REF!</definedName>
    <definedName name="UTI4SNG">#REF!</definedName>
    <definedName name="UTIS2DNG">#REF!</definedName>
    <definedName name="UTIS2DTH">#REF!</definedName>
    <definedName name="UTIS2GAS">#REF!</definedName>
    <definedName name="UTIS2SNG">#REF!</definedName>
    <definedName name="UTIS4DNG">#REF!</definedName>
    <definedName name="UTIS4DTH">#REF!</definedName>
    <definedName name="UTIS4GAS">#REF!</definedName>
    <definedName name="UTIS4SNG">#REF!</definedName>
    <definedName name="UTITDNG">#REF!</definedName>
    <definedName name="UTITDTH">#REF!</definedName>
    <definedName name="UTITGAS">#REF!</definedName>
    <definedName name="UTITSDNG">#REF!</definedName>
    <definedName name="UTITSDTH">#REF!</definedName>
    <definedName name="UTITSGAS">#REF!</definedName>
    <definedName name="UTITSNG">#REF!</definedName>
    <definedName name="UTITSSNG">#REF!</definedName>
    <definedName name="UTMTDNG">#REF!</definedName>
    <definedName name="UTMTDTH">#REF!</definedName>
    <definedName name="UTMTGAS">#REF!</definedName>
    <definedName name="UTMTSNG">#REF!</definedName>
    <definedName name="UTNGVDNG">#REF!</definedName>
    <definedName name="UTNGVDTH">#REF!</definedName>
    <definedName name="UTNGVGAS">#REF!</definedName>
    <definedName name="UTNGVSNG">#REF!</definedName>
    <definedName name="UTP1DNG">#REF!</definedName>
    <definedName name="UTP1DTH">#REF!</definedName>
    <definedName name="UTP1GAS">#REF!</definedName>
    <definedName name="UTP1SNG">#REF!</definedName>
    <definedName name="VA1A">#REF!</definedName>
    <definedName name="VAAA">#REF!</definedName>
    <definedName name="VACA">#REF!</definedName>
    <definedName name="VACATION">#REF!</definedName>
    <definedName name="VARA">#REF!</definedName>
    <definedName name="VASA">#REF!</definedName>
    <definedName name="vp_resp">[16]LOOKUP!$E$3:$G$10</definedName>
    <definedName name="VSEA" localSheetId="8">#REF!</definedName>
    <definedName name="VSEA" localSheetId="9">#REF!</definedName>
    <definedName name="VSEA" localSheetId="4">#REF!</definedName>
    <definedName name="VSEA" localSheetId="5">#REF!</definedName>
    <definedName name="VSEA" localSheetId="2">#REF!</definedName>
    <definedName name="VSEA">#REF!</definedName>
    <definedName name="WELA" localSheetId="8">#REF!</definedName>
    <definedName name="WELA" localSheetId="9">#REF!</definedName>
    <definedName name="WELA" localSheetId="4">#REF!</definedName>
    <definedName name="WELA" localSheetId="5">#REF!</definedName>
    <definedName name="WELA" localSheetId="2">#REF!</definedName>
    <definedName name="WELA">#REF!</definedName>
    <definedName name="WELL" localSheetId="8">#REF!</definedName>
    <definedName name="WELL" localSheetId="9">#REF!</definedName>
    <definedName name="WELL" localSheetId="4">#REF!</definedName>
    <definedName name="WELL" localSheetId="5">#REF!</definedName>
    <definedName name="WELL" localSheetId="2">#REF!</definedName>
    <definedName name="WELL">#REF!</definedName>
    <definedName name="Wellmaster">[23]Wellmaster!$A:$I</definedName>
    <definedName name="what" localSheetId="8">#REF!</definedName>
    <definedName name="what" localSheetId="9">#REF!</definedName>
    <definedName name="what" localSheetId="4">#REF!</definedName>
    <definedName name="what" localSheetId="5">#REF!</definedName>
    <definedName name="what" localSheetId="2">#REF!</definedName>
    <definedName name="what">#REF!</definedName>
    <definedName name="when" localSheetId="8">#REF!</definedName>
    <definedName name="when" localSheetId="9">#REF!</definedName>
    <definedName name="when" localSheetId="4">#REF!</definedName>
    <definedName name="when" localSheetId="5">#REF!</definedName>
    <definedName name="when" localSheetId="2">#REF!</definedName>
    <definedName name="when">#REF!</definedName>
    <definedName name="who" localSheetId="8">#REF!</definedName>
    <definedName name="who" localSheetId="9">#REF!</definedName>
    <definedName name="who" localSheetId="4">#REF!</definedName>
    <definedName name="who" localSheetId="5">#REF!</definedName>
    <definedName name="who" localSheetId="2">#REF!</definedName>
    <definedName name="who">#REF!</definedName>
    <definedName name="WI">[24]WI!$A$1:$K$19883</definedName>
    <definedName name="wiprod">[10]wiprod!$A$2:$E$52</definedName>
    <definedName name="wiprodmaster">[10]Wiprodmaster!$A$13:$M$110</definedName>
    <definedName name="WKCA" localSheetId="8">#REF!</definedName>
    <definedName name="WKCA" localSheetId="9">#REF!</definedName>
    <definedName name="WKCA" localSheetId="4">#REF!</definedName>
    <definedName name="WKCA" localSheetId="5">#REF!</definedName>
    <definedName name="WKCA" localSheetId="2">#REF!</definedName>
    <definedName name="WKCA">#REF!</definedName>
    <definedName name="WLDA" localSheetId="8">#REF!</definedName>
    <definedName name="WLDA" localSheetId="9">#REF!</definedName>
    <definedName name="WLDA" localSheetId="4">#REF!</definedName>
    <definedName name="WLDA" localSheetId="5">#REF!</definedName>
    <definedName name="WLDA" localSheetId="2">#REF!</definedName>
    <definedName name="WLDA">#REF!</definedName>
    <definedName name="WORKSHEET" localSheetId="8">#REF!</definedName>
    <definedName name="WORKSHEET" localSheetId="9">#REF!</definedName>
    <definedName name="WORKSHEET" localSheetId="4">#REF!</definedName>
    <definedName name="WORKSHEET" localSheetId="5">#REF!</definedName>
    <definedName name="WORKSHEET" localSheetId="2">#REF!</definedName>
    <definedName name="WORKSHEET">#REF!</definedName>
    <definedName name="WYF1DNG">#REF!</definedName>
    <definedName name="WYF1DTH">#REF!</definedName>
    <definedName name="WYF1GAS">#REF!</definedName>
    <definedName name="WYGSDNG">#REF!</definedName>
    <definedName name="WYGSDTH">#REF!</definedName>
    <definedName name="WYGSGAS">#REF!</definedName>
    <definedName name="WYGSWDNG">#REF!</definedName>
    <definedName name="WYGSWDTH">#REF!</definedName>
    <definedName name="WYGSWGAS">#REF!</definedName>
    <definedName name="WYI2DNG">#REF!</definedName>
    <definedName name="WYI2DTH">#REF!</definedName>
    <definedName name="WYI2GAS">#REF!</definedName>
    <definedName name="WYI2SNG">#REF!</definedName>
    <definedName name="WYI4DNG">#REF!</definedName>
    <definedName name="WYI4DTH">#REF!</definedName>
    <definedName name="WYI4GAS">#REF!</definedName>
    <definedName name="WYI4SNG">#REF!</definedName>
    <definedName name="WYICDNG">#REF!</definedName>
    <definedName name="WYICDTH">#REF!</definedName>
    <definedName name="WYICGAS">#REF!</definedName>
    <definedName name="WYICSDNG">#REF!</definedName>
    <definedName name="WYICSDTH">#REF!</definedName>
    <definedName name="WYICSGAS">#REF!</definedName>
    <definedName name="WYITDNG">#REF!</definedName>
    <definedName name="WYITDTH">#REF!</definedName>
    <definedName name="WYITGAS">#REF!</definedName>
    <definedName name="WYNGVDNG">#REF!</definedName>
    <definedName name="WYNGVDTH">#REF!</definedName>
    <definedName name="WYNGVGAS">#REF!</definedName>
    <definedName name="XXXX">[25]Act300!#REF!</definedName>
    <definedName name="year" localSheetId="8">#REF!</definedName>
    <definedName name="year" localSheetId="9">#REF!</definedName>
    <definedName name="year" localSheetId="4">#REF!</definedName>
    <definedName name="year" localSheetId="5">#REF!</definedName>
    <definedName name="year" localSheetId="2">#REF!</definedName>
    <definedName name="year">#REF!</definedName>
    <definedName name="YTD_Lbr_Var" localSheetId="8">#REF!</definedName>
    <definedName name="YTD_Lbr_Var" localSheetId="9">#REF!</definedName>
    <definedName name="YTD_Lbr_Var" localSheetId="4">#REF!</definedName>
    <definedName name="YTD_Lbr_Var" localSheetId="5">#REF!</definedName>
    <definedName name="YTD_Lbr_Var" localSheetId="2">#REF!</definedName>
    <definedName name="YTD_Lbr_Var">#REF!</definedName>
    <definedName name="YTD_Lbr_Var_Pct" localSheetId="8">#REF!</definedName>
    <definedName name="YTD_Lbr_Var_Pct" localSheetId="9">#REF!</definedName>
    <definedName name="YTD_Lbr_Var_Pct" localSheetId="4">#REF!</definedName>
    <definedName name="YTD_Lbr_Var_Pct" localSheetId="5">#REF!</definedName>
    <definedName name="YTD_Lbr_Var_Pct" localSheetId="2">#REF!</definedName>
    <definedName name="YTD_Lbr_Var_Pct">#REF!</definedName>
    <definedName name="ZZZZZZZZ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4" i="46" l="1"/>
  <c r="N9" i="46"/>
  <c r="N4" i="46"/>
  <c r="N16" i="46"/>
  <c r="N11" i="46"/>
  <c r="N6" i="46"/>
  <c r="N94" i="59" l="1"/>
  <c r="M94" i="59"/>
  <c r="L94" i="59"/>
  <c r="K94" i="59"/>
  <c r="J94" i="59"/>
  <c r="I94" i="59"/>
  <c r="H94" i="59"/>
  <c r="G94" i="59"/>
  <c r="F94" i="59"/>
  <c r="E94" i="59"/>
  <c r="D94" i="59"/>
  <c r="C94" i="59"/>
  <c r="O93" i="59"/>
  <c r="O92" i="59"/>
  <c r="O91" i="59"/>
  <c r="O90" i="59"/>
  <c r="O89" i="59"/>
  <c r="O88" i="59"/>
  <c r="O87" i="59"/>
  <c r="O86" i="59"/>
  <c r="O85" i="59"/>
  <c r="O84" i="59"/>
  <c r="O83" i="59"/>
  <c r="O82" i="59"/>
  <c r="N79" i="59"/>
  <c r="M79" i="59"/>
  <c r="L79" i="59"/>
  <c r="K79" i="59"/>
  <c r="J79" i="59"/>
  <c r="I79" i="59"/>
  <c r="H79" i="59"/>
  <c r="G79" i="59"/>
  <c r="F79" i="59"/>
  <c r="E79" i="59"/>
  <c r="D79" i="59"/>
  <c r="C79" i="59"/>
  <c r="O78" i="59"/>
  <c r="O77" i="59"/>
  <c r="O76" i="59"/>
  <c r="O75" i="59"/>
  <c r="O74" i="59"/>
  <c r="O73" i="59"/>
  <c r="N64" i="59"/>
  <c r="M64" i="59"/>
  <c r="M98" i="59" s="1"/>
  <c r="L64" i="59"/>
  <c r="K64" i="59"/>
  <c r="K98" i="59" s="1"/>
  <c r="J64" i="59"/>
  <c r="I64" i="59"/>
  <c r="H64" i="59"/>
  <c r="G64" i="59"/>
  <c r="G98" i="59" s="1"/>
  <c r="F64" i="59"/>
  <c r="E64" i="59"/>
  <c r="E98" i="59" s="1"/>
  <c r="D64" i="59"/>
  <c r="C64" i="59"/>
  <c r="C98" i="59" s="1"/>
  <c r="O63" i="59"/>
  <c r="O62" i="59"/>
  <c r="O61" i="59"/>
  <c r="O60" i="59"/>
  <c r="O59" i="59"/>
  <c r="O58" i="59"/>
  <c r="O57" i="59"/>
  <c r="O56" i="59"/>
  <c r="O55" i="59"/>
  <c r="N52" i="59"/>
  <c r="M52" i="59"/>
  <c r="L52" i="59"/>
  <c r="K52" i="59"/>
  <c r="J52" i="59"/>
  <c r="I52" i="59"/>
  <c r="H52" i="59"/>
  <c r="G52" i="59"/>
  <c r="F52" i="59"/>
  <c r="E52" i="59"/>
  <c r="D52" i="59"/>
  <c r="C52" i="59"/>
  <c r="O51" i="59"/>
  <c r="O50" i="59"/>
  <c r="O49" i="59"/>
  <c r="O48" i="59"/>
  <c r="O47" i="59"/>
  <c r="O46" i="59"/>
  <c r="N34" i="59"/>
  <c r="M34" i="59"/>
  <c r="L34" i="59"/>
  <c r="K34" i="59"/>
  <c r="J34" i="59"/>
  <c r="I34" i="59"/>
  <c r="H34" i="59"/>
  <c r="G34" i="59"/>
  <c r="F34" i="59"/>
  <c r="E34" i="59"/>
  <c r="D34" i="59"/>
  <c r="C34" i="59"/>
  <c r="O32" i="59"/>
  <c r="O31" i="59"/>
  <c r="N29" i="59"/>
  <c r="M29" i="59"/>
  <c r="L29" i="59"/>
  <c r="K29" i="59"/>
  <c r="J29" i="59"/>
  <c r="I29" i="59"/>
  <c r="H29" i="59"/>
  <c r="G29" i="59"/>
  <c r="F29" i="59"/>
  <c r="E29" i="59"/>
  <c r="D29" i="59"/>
  <c r="C29" i="59"/>
  <c r="O28" i="59"/>
  <c r="O27" i="59"/>
  <c r="O26" i="59"/>
  <c r="O25" i="59"/>
  <c r="O24" i="59"/>
  <c r="N14" i="59"/>
  <c r="M14" i="59"/>
  <c r="L14" i="59"/>
  <c r="K14" i="59"/>
  <c r="J14" i="59"/>
  <c r="I14" i="59"/>
  <c r="H14" i="59"/>
  <c r="G14" i="59"/>
  <c r="F14" i="59"/>
  <c r="E14" i="59"/>
  <c r="D14" i="59"/>
  <c r="C14" i="59"/>
  <c r="O12" i="59"/>
  <c r="O14" i="59" s="1"/>
  <c r="N10" i="59"/>
  <c r="M10" i="59"/>
  <c r="L10" i="59"/>
  <c r="K10" i="59"/>
  <c r="K37" i="59" s="1"/>
  <c r="J10" i="59"/>
  <c r="I10" i="59"/>
  <c r="H10" i="59"/>
  <c r="G10" i="59"/>
  <c r="G37" i="59" s="1"/>
  <c r="F10" i="59"/>
  <c r="E10" i="59"/>
  <c r="D10" i="59"/>
  <c r="C10" i="59"/>
  <c r="C37" i="59" s="1"/>
  <c r="O9" i="59"/>
  <c r="O8" i="59"/>
  <c r="O7" i="59"/>
  <c r="O6" i="59"/>
  <c r="O5" i="59"/>
  <c r="C36" i="59" l="1"/>
  <c r="D36" i="59"/>
  <c r="E36" i="59"/>
  <c r="G36" i="59"/>
  <c r="H36" i="59"/>
  <c r="I36" i="59"/>
  <c r="K36" i="59"/>
  <c r="M36" i="59"/>
  <c r="C99" i="59"/>
  <c r="E99" i="59"/>
  <c r="G99" i="59"/>
  <c r="I99" i="59"/>
  <c r="K99" i="59"/>
  <c r="M99" i="59"/>
  <c r="F98" i="59"/>
  <c r="I98" i="59"/>
  <c r="J98" i="59"/>
  <c r="N98" i="59"/>
  <c r="F36" i="59"/>
  <c r="J36" i="59"/>
  <c r="N36" i="59"/>
  <c r="L36" i="59"/>
  <c r="O34" i="59"/>
  <c r="O29" i="59"/>
  <c r="E37" i="59"/>
  <c r="I37" i="59"/>
  <c r="M37" i="59"/>
  <c r="O10" i="59"/>
  <c r="D37" i="59"/>
  <c r="H37" i="59"/>
  <c r="L37" i="59"/>
  <c r="O37" i="59"/>
  <c r="F37" i="59"/>
  <c r="J37" i="59"/>
  <c r="N37" i="59"/>
  <c r="O94" i="59"/>
  <c r="H99" i="59"/>
  <c r="D99" i="59"/>
  <c r="L99" i="59"/>
  <c r="F99" i="59"/>
  <c r="J99" i="59"/>
  <c r="N99" i="59"/>
  <c r="O64" i="59"/>
  <c r="O98" i="59" s="1"/>
  <c r="D98" i="59"/>
  <c r="H98" i="59"/>
  <c r="L98" i="59"/>
  <c r="O52" i="59"/>
  <c r="O36" i="59"/>
  <c r="O79" i="59"/>
  <c r="O99" i="59" s="1"/>
  <c r="O59" i="55" l="1"/>
  <c r="K231" i="56"/>
  <c r="L231" i="56"/>
  <c r="M231" i="56"/>
  <c r="J231" i="56"/>
  <c r="L23" i="56"/>
  <c r="G115" i="56" l="1"/>
  <c r="H115" i="56"/>
  <c r="I115" i="56"/>
  <c r="C263" i="56"/>
  <c r="D263" i="56"/>
  <c r="E263" i="56"/>
  <c r="F263" i="56"/>
  <c r="G263" i="56"/>
  <c r="H263" i="56"/>
  <c r="I263" i="56"/>
  <c r="J263" i="56"/>
  <c r="K263" i="56"/>
  <c r="L263" i="56"/>
  <c r="M263" i="56"/>
  <c r="B263" i="56"/>
  <c r="C258" i="56"/>
  <c r="D258" i="56"/>
  <c r="E258" i="56"/>
  <c r="F258" i="56"/>
  <c r="G258" i="56"/>
  <c r="H258" i="56"/>
  <c r="I258" i="56"/>
  <c r="J258" i="56"/>
  <c r="K258" i="56"/>
  <c r="L258" i="56"/>
  <c r="M258" i="56"/>
  <c r="N258" i="56"/>
  <c r="B258" i="56"/>
  <c r="C246" i="56"/>
  <c r="D246" i="56"/>
  <c r="E246" i="56"/>
  <c r="F246" i="56"/>
  <c r="G246" i="56"/>
  <c r="H246" i="56"/>
  <c r="I246" i="56"/>
  <c r="J246" i="56"/>
  <c r="K246" i="56"/>
  <c r="L246" i="56"/>
  <c r="M246" i="56"/>
  <c r="B246" i="56"/>
  <c r="M73" i="58" l="1"/>
  <c r="L73" i="58"/>
  <c r="K73" i="58"/>
  <c r="J73" i="58"/>
  <c r="I73" i="58"/>
  <c r="H73" i="58"/>
  <c r="G73" i="58"/>
  <c r="F73" i="58"/>
  <c r="E73" i="58"/>
  <c r="D73" i="58"/>
  <c r="C73" i="58"/>
  <c r="B73" i="58"/>
  <c r="N72" i="58"/>
  <c r="N71" i="58"/>
  <c r="N70" i="58"/>
  <c r="N69" i="58"/>
  <c r="N68" i="58"/>
  <c r="N67" i="58"/>
  <c r="N66" i="58"/>
  <c r="N65" i="58"/>
  <c r="N64" i="58"/>
  <c r="N59" i="58"/>
  <c r="N56" i="58"/>
  <c r="N55" i="58"/>
  <c r="N54" i="58"/>
  <c r="N53" i="58"/>
  <c r="N52" i="58"/>
  <c r="N51" i="58"/>
  <c r="N48" i="58"/>
  <c r="N47" i="58"/>
  <c r="N42" i="58"/>
  <c r="N41" i="58"/>
  <c r="N40" i="58"/>
  <c r="N39" i="58"/>
  <c r="N38" i="58"/>
  <c r="N37" i="58"/>
  <c r="N36" i="58"/>
  <c r="N35" i="58"/>
  <c r="N34" i="58"/>
  <c r="N33" i="58"/>
  <c r="N32" i="58"/>
  <c r="N31" i="58"/>
  <c r="N30" i="58"/>
  <c r="N29" i="58"/>
  <c r="N28" i="58"/>
  <c r="N27" i="58"/>
  <c r="N26" i="58"/>
  <c r="N25" i="58"/>
  <c r="N24" i="58"/>
  <c r="N23" i="58"/>
  <c r="N22" i="58"/>
  <c r="N21" i="58"/>
  <c r="N20" i="58"/>
  <c r="N19" i="58"/>
  <c r="N18" i="58"/>
  <c r="N17" i="58"/>
  <c r="N16" i="58"/>
  <c r="N15" i="58"/>
  <c r="N14" i="58"/>
  <c r="N13" i="58"/>
  <c r="N10" i="58"/>
  <c r="N9" i="58"/>
  <c r="N8" i="58"/>
  <c r="N5" i="58"/>
  <c r="N4" i="58"/>
  <c r="N3" i="58"/>
  <c r="N6" i="58" l="1"/>
  <c r="N73" i="58"/>
  <c r="N43" i="58"/>
  <c r="O21" i="58"/>
  <c r="P19" i="58" s="1"/>
  <c r="N57" i="58"/>
  <c r="P14" i="58" l="1"/>
  <c r="P13" i="58"/>
  <c r="P16" i="58"/>
  <c r="P21" i="58"/>
  <c r="P18" i="58"/>
  <c r="P15" i="58"/>
  <c r="O23" i="58" l="1"/>
  <c r="O24" i="58" s="1"/>
  <c r="O52" i="58" s="1"/>
  <c r="P22" i="58"/>
  <c r="O88" i="55" l="1"/>
  <c r="O89" i="55"/>
  <c r="O90" i="55"/>
  <c r="O91" i="55"/>
  <c r="O92" i="55"/>
  <c r="O93" i="55"/>
  <c r="H87" i="57" l="1"/>
  <c r="G87" i="57"/>
  <c r="D87" i="57"/>
  <c r="C87" i="57"/>
  <c r="E86" i="57"/>
  <c r="E85" i="57"/>
  <c r="E84" i="57"/>
  <c r="E83" i="57"/>
  <c r="E82" i="57"/>
  <c r="E81" i="57"/>
  <c r="E80" i="57"/>
  <c r="E79" i="57"/>
  <c r="E78" i="57"/>
  <c r="E77" i="57"/>
  <c r="E76" i="57"/>
  <c r="E75" i="57"/>
  <c r="E74" i="57"/>
  <c r="E73" i="57"/>
  <c r="E72" i="57"/>
  <c r="E71" i="57"/>
  <c r="E70" i="57"/>
  <c r="E69" i="57"/>
  <c r="E68" i="57"/>
  <c r="E67" i="57"/>
  <c r="E66" i="57"/>
  <c r="E65" i="57"/>
  <c r="E64" i="57"/>
  <c r="H63" i="57"/>
  <c r="G63" i="57"/>
  <c r="D63" i="57"/>
  <c r="C63" i="57"/>
  <c r="E62" i="57"/>
  <c r="E61" i="57"/>
  <c r="E60" i="57"/>
  <c r="E59" i="57"/>
  <c r="E58" i="57"/>
  <c r="E57" i="57"/>
  <c r="E56" i="57"/>
  <c r="E55" i="57"/>
  <c r="E54" i="57"/>
  <c r="E53" i="57"/>
  <c r="E52" i="57"/>
  <c r="E51" i="57"/>
  <c r="E50" i="57"/>
  <c r="E49" i="57"/>
  <c r="E48" i="57"/>
  <c r="E47" i="57"/>
  <c r="E46" i="57"/>
  <c r="E45" i="57"/>
  <c r="E44" i="57"/>
  <c r="E43" i="57"/>
  <c r="E42" i="57"/>
  <c r="E41" i="57"/>
  <c r="E40" i="57"/>
  <c r="E39" i="57"/>
  <c r="E38" i="57"/>
  <c r="E37" i="57"/>
  <c r="E36" i="57"/>
  <c r="E35" i="57"/>
  <c r="E34" i="57"/>
  <c r="E33" i="57"/>
  <c r="E32" i="57"/>
  <c r="E31" i="57"/>
  <c r="E30" i="57"/>
  <c r="E29" i="57"/>
  <c r="E28" i="57"/>
  <c r="E27" i="57"/>
  <c r="E26" i="57"/>
  <c r="E25" i="57"/>
  <c r="E24" i="57"/>
  <c r="E23" i="57"/>
  <c r="E22" i="57"/>
  <c r="E21" i="57"/>
  <c r="E20" i="57"/>
  <c r="E19" i="57"/>
  <c r="E18" i="57"/>
  <c r="E17" i="57"/>
  <c r="E16" i="57"/>
  <c r="E15" i="57"/>
  <c r="E14" i="57"/>
  <c r="E13" i="57"/>
  <c r="E12" i="57"/>
  <c r="N5" i="56"/>
  <c r="N6" i="56"/>
  <c r="N7" i="56"/>
  <c r="N8" i="56"/>
  <c r="N9" i="56"/>
  <c r="N10" i="56"/>
  <c r="N11" i="56"/>
  <c r="N12" i="56"/>
  <c r="N13" i="56"/>
  <c r="N14" i="56"/>
  <c r="N15" i="56"/>
  <c r="N16" i="56"/>
  <c r="N4" i="56"/>
  <c r="M273" i="56"/>
  <c r="L273" i="56"/>
  <c r="K273" i="56"/>
  <c r="J273" i="56"/>
  <c r="I273" i="56"/>
  <c r="H273" i="56"/>
  <c r="G273" i="56"/>
  <c r="F273" i="56"/>
  <c r="E273" i="56"/>
  <c r="D273" i="56"/>
  <c r="C273" i="56"/>
  <c r="B273" i="56"/>
  <c r="M272" i="56"/>
  <c r="L272" i="56"/>
  <c r="K272" i="56"/>
  <c r="J272" i="56"/>
  <c r="I272" i="56"/>
  <c r="H272" i="56"/>
  <c r="G272" i="56"/>
  <c r="F272" i="56"/>
  <c r="E272" i="56"/>
  <c r="D272" i="56"/>
  <c r="C272" i="56"/>
  <c r="B272" i="56"/>
  <c r="N271" i="56"/>
  <c r="M271" i="56"/>
  <c r="L271" i="56"/>
  <c r="K271" i="56"/>
  <c r="J271" i="56"/>
  <c r="I271" i="56"/>
  <c r="H271" i="56"/>
  <c r="G271" i="56"/>
  <c r="F271" i="56"/>
  <c r="E271" i="56"/>
  <c r="D271" i="56"/>
  <c r="C271" i="56"/>
  <c r="B271" i="56"/>
  <c r="N270" i="56"/>
  <c r="M270" i="56"/>
  <c r="L270" i="56"/>
  <c r="K270" i="56"/>
  <c r="J270" i="56"/>
  <c r="I270" i="56"/>
  <c r="H270" i="56"/>
  <c r="G270" i="56"/>
  <c r="F270" i="56"/>
  <c r="E270" i="56"/>
  <c r="D270" i="56"/>
  <c r="C270" i="56"/>
  <c r="B270" i="56"/>
  <c r="N269" i="56"/>
  <c r="M269" i="56"/>
  <c r="L269" i="56"/>
  <c r="K269" i="56"/>
  <c r="J269" i="56"/>
  <c r="I269" i="56"/>
  <c r="H269" i="56"/>
  <c r="G269" i="56"/>
  <c r="F269" i="56"/>
  <c r="E269" i="56"/>
  <c r="D269" i="56"/>
  <c r="C269" i="56"/>
  <c r="B269" i="56"/>
  <c r="N268" i="56"/>
  <c r="M268" i="56"/>
  <c r="L268" i="56"/>
  <c r="K268" i="56"/>
  <c r="J268" i="56"/>
  <c r="I268" i="56"/>
  <c r="H268" i="56"/>
  <c r="G268" i="56"/>
  <c r="F268" i="56"/>
  <c r="E268" i="56"/>
  <c r="D268" i="56"/>
  <c r="C268" i="56"/>
  <c r="B268" i="56"/>
  <c r="N267" i="56"/>
  <c r="M267" i="56"/>
  <c r="L267" i="56"/>
  <c r="K267" i="56"/>
  <c r="J267" i="56"/>
  <c r="I267" i="56"/>
  <c r="H267" i="56"/>
  <c r="G267" i="56"/>
  <c r="F267" i="56"/>
  <c r="E267" i="56"/>
  <c r="D267" i="56"/>
  <c r="C267" i="56"/>
  <c r="B267" i="56"/>
  <c r="M266" i="56"/>
  <c r="L266" i="56"/>
  <c r="K266" i="56"/>
  <c r="J266" i="56"/>
  <c r="I266" i="56"/>
  <c r="H266" i="56"/>
  <c r="G266" i="56"/>
  <c r="F266" i="56"/>
  <c r="E266" i="56"/>
  <c r="D266" i="56"/>
  <c r="C266" i="56"/>
  <c r="B266" i="56"/>
  <c r="M265" i="56"/>
  <c r="L265" i="56"/>
  <c r="K265" i="56"/>
  <c r="J265" i="56"/>
  <c r="I265" i="56"/>
  <c r="H265" i="56"/>
  <c r="G265" i="56"/>
  <c r="F265" i="56"/>
  <c r="E265" i="56"/>
  <c r="D265" i="56"/>
  <c r="C265" i="56"/>
  <c r="B265" i="56"/>
  <c r="M264" i="56"/>
  <c r="L264" i="56"/>
  <c r="K264" i="56"/>
  <c r="J264" i="56"/>
  <c r="I264" i="56"/>
  <c r="H264" i="56"/>
  <c r="G264" i="56"/>
  <c r="F264" i="56"/>
  <c r="E264" i="56"/>
  <c r="D264" i="56"/>
  <c r="C264" i="56"/>
  <c r="B264" i="56"/>
  <c r="N262" i="56"/>
  <c r="M262" i="56"/>
  <c r="L262" i="56"/>
  <c r="K262" i="56"/>
  <c r="J262" i="56"/>
  <c r="I262" i="56"/>
  <c r="H262" i="56"/>
  <c r="G262" i="56"/>
  <c r="F262" i="56"/>
  <c r="E262" i="56"/>
  <c r="D262" i="56"/>
  <c r="C262" i="56"/>
  <c r="B262" i="56"/>
  <c r="M261" i="56"/>
  <c r="L261" i="56"/>
  <c r="K261" i="56"/>
  <c r="J261" i="56"/>
  <c r="I261" i="56"/>
  <c r="H261" i="56"/>
  <c r="G261" i="56"/>
  <c r="F261" i="56"/>
  <c r="E261" i="56"/>
  <c r="D261" i="56"/>
  <c r="C261" i="56"/>
  <c r="B261" i="56"/>
  <c r="N260" i="56"/>
  <c r="M260" i="56"/>
  <c r="L260" i="56"/>
  <c r="K260" i="56"/>
  <c r="J260" i="56"/>
  <c r="I260" i="56"/>
  <c r="H260" i="56"/>
  <c r="G260" i="56"/>
  <c r="F260" i="56"/>
  <c r="E260" i="56"/>
  <c r="D260" i="56"/>
  <c r="C260" i="56"/>
  <c r="B260" i="56"/>
  <c r="N259" i="56"/>
  <c r="M259" i="56"/>
  <c r="L259" i="56"/>
  <c r="K259" i="56"/>
  <c r="J259" i="56"/>
  <c r="I259" i="56"/>
  <c r="H259" i="56"/>
  <c r="G259" i="56"/>
  <c r="F259" i="56"/>
  <c r="E259" i="56"/>
  <c r="D259" i="56"/>
  <c r="C259" i="56"/>
  <c r="B259" i="56"/>
  <c r="N257" i="56"/>
  <c r="M257" i="56"/>
  <c r="L257" i="56"/>
  <c r="K257" i="56"/>
  <c r="J257" i="56"/>
  <c r="I257" i="56"/>
  <c r="H257" i="56"/>
  <c r="G257" i="56"/>
  <c r="F257" i="56"/>
  <c r="E257" i="56"/>
  <c r="D257" i="56"/>
  <c r="C257" i="56"/>
  <c r="B257" i="56"/>
  <c r="M256" i="56"/>
  <c r="L256" i="56"/>
  <c r="K256" i="56"/>
  <c r="J256" i="56"/>
  <c r="I256" i="56"/>
  <c r="H256" i="56"/>
  <c r="G256" i="56"/>
  <c r="F256" i="56"/>
  <c r="E256" i="56"/>
  <c r="D256" i="56"/>
  <c r="C256" i="56"/>
  <c r="B256" i="56"/>
  <c r="M255" i="56"/>
  <c r="L255" i="56"/>
  <c r="K255" i="56"/>
  <c r="J255" i="56"/>
  <c r="I255" i="56"/>
  <c r="H255" i="56"/>
  <c r="G255" i="56"/>
  <c r="F255" i="56"/>
  <c r="E255" i="56"/>
  <c r="D255" i="56"/>
  <c r="C255" i="56"/>
  <c r="B255" i="56"/>
  <c r="M254" i="56"/>
  <c r="L254" i="56"/>
  <c r="K254" i="56"/>
  <c r="J254" i="56"/>
  <c r="I254" i="56"/>
  <c r="H254" i="56"/>
  <c r="G254" i="56"/>
  <c r="F254" i="56"/>
  <c r="E254" i="56"/>
  <c r="D254" i="56"/>
  <c r="C254" i="56"/>
  <c r="B254" i="56"/>
  <c r="N253" i="56"/>
  <c r="M253" i="56"/>
  <c r="L253" i="56"/>
  <c r="K253" i="56"/>
  <c r="J253" i="56"/>
  <c r="I253" i="56"/>
  <c r="H253" i="56"/>
  <c r="G253" i="56"/>
  <c r="F253" i="56"/>
  <c r="E253" i="56"/>
  <c r="D253" i="56"/>
  <c r="C253" i="56"/>
  <c r="B253" i="56"/>
  <c r="M252" i="56"/>
  <c r="L252" i="56"/>
  <c r="K252" i="56"/>
  <c r="J252" i="56"/>
  <c r="I252" i="56"/>
  <c r="H252" i="56"/>
  <c r="G252" i="56"/>
  <c r="F252" i="56"/>
  <c r="E252" i="56"/>
  <c r="D252" i="56"/>
  <c r="C252" i="56"/>
  <c r="B252" i="56"/>
  <c r="M251" i="56"/>
  <c r="L251" i="56"/>
  <c r="K251" i="56"/>
  <c r="J251" i="56"/>
  <c r="I251" i="56"/>
  <c r="H251" i="56"/>
  <c r="G251" i="56"/>
  <c r="F251" i="56"/>
  <c r="E251" i="56"/>
  <c r="D251" i="56"/>
  <c r="C251" i="56"/>
  <c r="B251" i="56"/>
  <c r="N250" i="56"/>
  <c r="M250" i="56"/>
  <c r="L250" i="56"/>
  <c r="K250" i="56"/>
  <c r="J250" i="56"/>
  <c r="I250" i="56"/>
  <c r="H250" i="56"/>
  <c r="G250" i="56"/>
  <c r="F250" i="56"/>
  <c r="E250" i="56"/>
  <c r="D250" i="56"/>
  <c r="C250" i="56"/>
  <c r="B250" i="56"/>
  <c r="M249" i="56"/>
  <c r="L249" i="56"/>
  <c r="K249" i="56"/>
  <c r="J249" i="56"/>
  <c r="I249" i="56"/>
  <c r="H249" i="56"/>
  <c r="G249" i="56"/>
  <c r="F249" i="56"/>
  <c r="E249" i="56"/>
  <c r="D249" i="56"/>
  <c r="C249" i="56"/>
  <c r="B249" i="56"/>
  <c r="M248" i="56"/>
  <c r="L248" i="56"/>
  <c r="K248" i="56"/>
  <c r="J248" i="56"/>
  <c r="I248" i="56"/>
  <c r="H248" i="56"/>
  <c r="G248" i="56"/>
  <c r="F248" i="56"/>
  <c r="E248" i="56"/>
  <c r="D248" i="56"/>
  <c r="C248" i="56"/>
  <c r="B248" i="56"/>
  <c r="N247" i="56"/>
  <c r="M247" i="56"/>
  <c r="L247" i="56"/>
  <c r="K247" i="56"/>
  <c r="J247" i="56"/>
  <c r="I247" i="56"/>
  <c r="H247" i="56"/>
  <c r="G247" i="56"/>
  <c r="F247" i="56"/>
  <c r="E247" i="56"/>
  <c r="D247" i="56"/>
  <c r="C247" i="56"/>
  <c r="B247" i="56"/>
  <c r="M245" i="56"/>
  <c r="L245" i="56"/>
  <c r="K245" i="56"/>
  <c r="J245" i="56"/>
  <c r="I245" i="56"/>
  <c r="H245" i="56"/>
  <c r="G245" i="56"/>
  <c r="F245" i="56"/>
  <c r="E245" i="56"/>
  <c r="D245" i="56"/>
  <c r="C245" i="56"/>
  <c r="B245" i="56"/>
  <c r="M244" i="56"/>
  <c r="L244" i="56"/>
  <c r="K244" i="56"/>
  <c r="J244" i="56"/>
  <c r="I244" i="56"/>
  <c r="H244" i="56"/>
  <c r="G244" i="56"/>
  <c r="F244" i="56"/>
  <c r="E244" i="56"/>
  <c r="D244" i="56"/>
  <c r="C244" i="56"/>
  <c r="B244" i="56"/>
  <c r="M243" i="56"/>
  <c r="L243" i="56"/>
  <c r="K243" i="56"/>
  <c r="J243" i="56"/>
  <c r="I243" i="56"/>
  <c r="H243" i="56"/>
  <c r="G243" i="56"/>
  <c r="F243" i="56"/>
  <c r="E243" i="56"/>
  <c r="D243" i="56"/>
  <c r="C243" i="56"/>
  <c r="B243" i="56"/>
  <c r="M242" i="56"/>
  <c r="L242" i="56"/>
  <c r="K242" i="56"/>
  <c r="J242" i="56"/>
  <c r="I242" i="56"/>
  <c r="H242" i="56"/>
  <c r="G242" i="56"/>
  <c r="F242" i="56"/>
  <c r="E242" i="56"/>
  <c r="D242" i="56"/>
  <c r="C242" i="56"/>
  <c r="B242" i="56"/>
  <c r="M241" i="56"/>
  <c r="L241" i="56"/>
  <c r="K241" i="56"/>
  <c r="J241" i="56"/>
  <c r="I241" i="56"/>
  <c r="H241" i="56"/>
  <c r="G241" i="56"/>
  <c r="F241" i="56"/>
  <c r="E241" i="56"/>
  <c r="D241" i="56"/>
  <c r="C241" i="56"/>
  <c r="B241" i="56"/>
  <c r="M240" i="56"/>
  <c r="L240" i="56"/>
  <c r="K240" i="56"/>
  <c r="J240" i="56"/>
  <c r="I240" i="56"/>
  <c r="H240" i="56"/>
  <c r="G240" i="56"/>
  <c r="F240" i="56"/>
  <c r="E240" i="56"/>
  <c r="D240" i="56"/>
  <c r="C240" i="56"/>
  <c r="B240" i="56"/>
  <c r="M239" i="56"/>
  <c r="L239" i="56"/>
  <c r="K239" i="56"/>
  <c r="J239" i="56"/>
  <c r="I239" i="56"/>
  <c r="H239" i="56"/>
  <c r="G239" i="56"/>
  <c r="F239" i="56"/>
  <c r="E239" i="56"/>
  <c r="D239" i="56"/>
  <c r="C239" i="56"/>
  <c r="B239" i="56"/>
  <c r="M238" i="56"/>
  <c r="L238" i="56"/>
  <c r="K238" i="56"/>
  <c r="J238" i="56"/>
  <c r="I238" i="56"/>
  <c r="H238" i="56"/>
  <c r="G238" i="56"/>
  <c r="F238" i="56"/>
  <c r="E238" i="56"/>
  <c r="D238" i="56"/>
  <c r="C238" i="56"/>
  <c r="B238" i="56"/>
  <c r="M237" i="56"/>
  <c r="L237" i="56"/>
  <c r="K237" i="56"/>
  <c r="J237" i="56"/>
  <c r="I237" i="56"/>
  <c r="H237" i="56"/>
  <c r="G237" i="56"/>
  <c r="F237" i="56"/>
  <c r="E237" i="56"/>
  <c r="D237" i="56"/>
  <c r="C237" i="56"/>
  <c r="B237" i="56"/>
  <c r="M236" i="56"/>
  <c r="L236" i="56"/>
  <c r="K236" i="56"/>
  <c r="J236" i="56"/>
  <c r="I236" i="56"/>
  <c r="H236" i="56"/>
  <c r="G236" i="56"/>
  <c r="F236" i="56"/>
  <c r="E236" i="56"/>
  <c r="D236" i="56"/>
  <c r="C236" i="56"/>
  <c r="B236" i="56"/>
  <c r="M235" i="56"/>
  <c r="L235" i="56"/>
  <c r="K235" i="56"/>
  <c r="J235" i="56"/>
  <c r="I235" i="56"/>
  <c r="H235" i="56"/>
  <c r="G235" i="56"/>
  <c r="F235" i="56"/>
  <c r="E235" i="56"/>
  <c r="D235" i="56"/>
  <c r="C235" i="56"/>
  <c r="B235" i="56"/>
  <c r="M234" i="56"/>
  <c r="L234" i="56"/>
  <c r="K234" i="56"/>
  <c r="J234" i="56"/>
  <c r="I234" i="56"/>
  <c r="H234" i="56"/>
  <c r="G234" i="56"/>
  <c r="F234" i="56"/>
  <c r="E234" i="56"/>
  <c r="D234" i="56"/>
  <c r="C234" i="56"/>
  <c r="B234" i="56"/>
  <c r="M214" i="56"/>
  <c r="M118" i="56" s="1"/>
  <c r="L214" i="56"/>
  <c r="L118" i="56" s="1"/>
  <c r="K214" i="56"/>
  <c r="K118" i="56" s="1"/>
  <c r="J214" i="56"/>
  <c r="J118" i="56" s="1"/>
  <c r="I214" i="56"/>
  <c r="I118" i="56" s="1"/>
  <c r="H214" i="56"/>
  <c r="H118" i="56" s="1"/>
  <c r="G214" i="56"/>
  <c r="G118" i="56" s="1"/>
  <c r="F214" i="56"/>
  <c r="F118" i="56" s="1"/>
  <c r="E214" i="56"/>
  <c r="E118" i="56" s="1"/>
  <c r="D214" i="56"/>
  <c r="D118" i="56" s="1"/>
  <c r="C214" i="56"/>
  <c r="B214" i="56"/>
  <c r="N213" i="56"/>
  <c r="N212" i="56"/>
  <c r="N211" i="56"/>
  <c r="N210" i="56"/>
  <c r="N209" i="56"/>
  <c r="N208" i="56"/>
  <c r="N206" i="56"/>
  <c r="N205" i="56"/>
  <c r="N204" i="56"/>
  <c r="N203" i="56"/>
  <c r="N202" i="56"/>
  <c r="N243" i="56" s="1"/>
  <c r="N201" i="56"/>
  <c r="N200" i="56"/>
  <c r="N199" i="56"/>
  <c r="N198" i="56"/>
  <c r="N197" i="56"/>
  <c r="N238" i="56" s="1"/>
  <c r="N196" i="56"/>
  <c r="N195" i="56"/>
  <c r="N194" i="56"/>
  <c r="N193" i="56"/>
  <c r="M190" i="56"/>
  <c r="M117" i="56" s="1"/>
  <c r="L190" i="56"/>
  <c r="L117" i="56" s="1"/>
  <c r="K190" i="56"/>
  <c r="K117" i="56" s="1"/>
  <c r="J190" i="56"/>
  <c r="J117" i="56" s="1"/>
  <c r="I190" i="56"/>
  <c r="I117" i="56" s="1"/>
  <c r="H190" i="56"/>
  <c r="H117" i="56" s="1"/>
  <c r="G190" i="56"/>
  <c r="G117" i="56" s="1"/>
  <c r="F190" i="56"/>
  <c r="F117" i="56" s="1"/>
  <c r="E190" i="56"/>
  <c r="E117" i="56" s="1"/>
  <c r="D190" i="56"/>
  <c r="D117" i="56" s="1"/>
  <c r="C190" i="56"/>
  <c r="C117" i="56" s="1"/>
  <c r="B190" i="56"/>
  <c r="B117" i="56" s="1"/>
  <c r="N189" i="56"/>
  <c r="N188" i="56"/>
  <c r="N187" i="56"/>
  <c r="N186" i="56"/>
  <c r="N185" i="56"/>
  <c r="N184" i="56"/>
  <c r="N183" i="56"/>
  <c r="N182" i="56"/>
  <c r="N181" i="56"/>
  <c r="N180" i="56"/>
  <c r="N179" i="56"/>
  <c r="N178" i="56"/>
  <c r="N177" i="56"/>
  <c r="N175" i="56"/>
  <c r="N174" i="56"/>
  <c r="N173" i="56"/>
  <c r="N171" i="56"/>
  <c r="N170" i="56"/>
  <c r="N169" i="56"/>
  <c r="N168" i="56"/>
  <c r="N167" i="56"/>
  <c r="N166" i="56"/>
  <c r="N165" i="56"/>
  <c r="N164" i="56"/>
  <c r="N163" i="56"/>
  <c r="N162" i="56"/>
  <c r="N161" i="56"/>
  <c r="N160" i="56"/>
  <c r="N159" i="56"/>
  <c r="N158" i="56"/>
  <c r="N157" i="56"/>
  <c r="N156" i="56"/>
  <c r="N155" i="56"/>
  <c r="N154" i="56"/>
  <c r="N153" i="56"/>
  <c r="N152" i="56"/>
  <c r="N151" i="56"/>
  <c r="N150" i="56"/>
  <c r="N149" i="56"/>
  <c r="N148" i="56"/>
  <c r="N147" i="56"/>
  <c r="N146" i="56"/>
  <c r="N145" i="56"/>
  <c r="N144" i="56"/>
  <c r="N143" i="56"/>
  <c r="N142" i="56"/>
  <c r="N141" i="56"/>
  <c r="N138" i="56"/>
  <c r="N137" i="56"/>
  <c r="N135" i="56"/>
  <c r="N134" i="56"/>
  <c r="N133" i="56"/>
  <c r="N132" i="56"/>
  <c r="N131" i="56"/>
  <c r="N130" i="56"/>
  <c r="N129" i="56"/>
  <c r="N128" i="56"/>
  <c r="N190" i="56" s="1"/>
  <c r="Q68" i="58" s="1"/>
  <c r="N125" i="56"/>
  <c r="N124" i="56"/>
  <c r="C118" i="56"/>
  <c r="B118" i="56"/>
  <c r="M115" i="56"/>
  <c r="L115" i="56"/>
  <c r="K115" i="56"/>
  <c r="J115" i="56"/>
  <c r="F115" i="56"/>
  <c r="E115" i="56"/>
  <c r="D115" i="56"/>
  <c r="C115" i="56"/>
  <c r="B115" i="56"/>
  <c r="N114" i="56"/>
  <c r="N113" i="56"/>
  <c r="N112" i="56"/>
  <c r="N111" i="56"/>
  <c r="N109" i="56"/>
  <c r="N108" i="56"/>
  <c r="N106" i="56"/>
  <c r="N105" i="56"/>
  <c r="M103" i="56"/>
  <c r="L103" i="56"/>
  <c r="K103" i="56"/>
  <c r="J103" i="56"/>
  <c r="I103" i="56"/>
  <c r="H103" i="56"/>
  <c r="G103" i="56"/>
  <c r="F103" i="56"/>
  <c r="E103" i="56"/>
  <c r="D103" i="56"/>
  <c r="C103" i="56"/>
  <c r="B103" i="56"/>
  <c r="N102" i="56"/>
  <c r="N101" i="56"/>
  <c r="N273" i="56" s="1"/>
  <c r="N100" i="56"/>
  <c r="N99" i="56"/>
  <c r="N272" i="56" s="1"/>
  <c r="N98" i="56"/>
  <c r="N97" i="56"/>
  <c r="N96" i="56"/>
  <c r="N95" i="56"/>
  <c r="N94" i="56"/>
  <c r="N92" i="56"/>
  <c r="N91" i="56"/>
  <c r="N89" i="56"/>
  <c r="N88" i="56"/>
  <c r="N87" i="56"/>
  <c r="N86" i="56"/>
  <c r="N85" i="56"/>
  <c r="N84" i="56"/>
  <c r="N83" i="56"/>
  <c r="N266" i="56" s="1"/>
  <c r="N82" i="56"/>
  <c r="N81" i="56"/>
  <c r="N80" i="56"/>
  <c r="N79" i="56"/>
  <c r="N78" i="56"/>
  <c r="N265" i="56" s="1"/>
  <c r="N77" i="56"/>
  <c r="N76" i="56"/>
  <c r="N75" i="56"/>
  <c r="N74" i="56"/>
  <c r="N73" i="56"/>
  <c r="N264" i="56" s="1"/>
  <c r="N72" i="56"/>
  <c r="N71" i="56"/>
  <c r="N263" i="56" s="1"/>
  <c r="N70" i="56"/>
  <c r="N69" i="56"/>
  <c r="N68" i="56"/>
  <c r="N261" i="56" s="1"/>
  <c r="N67" i="56"/>
  <c r="N66" i="56"/>
  <c r="N64" i="56"/>
  <c r="N63" i="56"/>
  <c r="N61" i="56"/>
  <c r="N256" i="56" s="1"/>
  <c r="N60" i="56"/>
  <c r="N59" i="56"/>
  <c r="N58" i="56"/>
  <c r="N57" i="56"/>
  <c r="N255" i="56" s="1"/>
  <c r="N56" i="56"/>
  <c r="N55" i="56"/>
  <c r="N254" i="56" s="1"/>
  <c r="N53" i="56"/>
  <c r="N52" i="56"/>
  <c r="N51" i="56"/>
  <c r="N252" i="56" s="1"/>
  <c r="N50" i="56"/>
  <c r="N49" i="56"/>
  <c r="N251" i="56" s="1"/>
  <c r="N48" i="56"/>
  <c r="N249" i="56" s="1"/>
  <c r="N47" i="56"/>
  <c r="N248" i="56" s="1"/>
  <c r="N46" i="56"/>
  <c r="N45" i="56"/>
  <c r="N44" i="56"/>
  <c r="N43" i="56"/>
  <c r="N42" i="56"/>
  <c r="M40" i="56"/>
  <c r="L40" i="56"/>
  <c r="K40" i="56"/>
  <c r="J40" i="56"/>
  <c r="I40" i="56"/>
  <c r="H40" i="56"/>
  <c r="G40" i="56"/>
  <c r="F40" i="56"/>
  <c r="E40" i="56"/>
  <c r="D40" i="56"/>
  <c r="C40" i="56"/>
  <c r="B40" i="56"/>
  <c r="N39" i="56"/>
  <c r="N38" i="56"/>
  <c r="N37" i="56"/>
  <c r="N36" i="56"/>
  <c r="N246" i="56" s="1"/>
  <c r="N35" i="56"/>
  <c r="N34" i="56"/>
  <c r="N33" i="56"/>
  <c r="N32" i="56"/>
  <c r="N31" i="56"/>
  <c r="N30" i="56"/>
  <c r="N29" i="56"/>
  <c r="N28" i="56"/>
  <c r="N27" i="56"/>
  <c r="M25" i="56"/>
  <c r="L25" i="56"/>
  <c r="K25" i="56"/>
  <c r="J25" i="56"/>
  <c r="I25" i="56"/>
  <c r="H25" i="56"/>
  <c r="G25" i="56"/>
  <c r="F25" i="56"/>
  <c r="E25" i="56"/>
  <c r="D25" i="56"/>
  <c r="C25" i="56"/>
  <c r="B25" i="56"/>
  <c r="N24" i="56"/>
  <c r="N23" i="56"/>
  <c r="M21" i="56"/>
  <c r="L21" i="56"/>
  <c r="K21" i="56"/>
  <c r="J21" i="56"/>
  <c r="I21" i="56"/>
  <c r="H21" i="56"/>
  <c r="G21" i="56"/>
  <c r="F21" i="56"/>
  <c r="E21" i="56"/>
  <c r="D21" i="56"/>
  <c r="C21" i="56"/>
  <c r="B21" i="56"/>
  <c r="N20" i="56"/>
  <c r="N19" i="56"/>
  <c r="M17" i="56"/>
  <c r="L17" i="56"/>
  <c r="K17" i="56"/>
  <c r="I17" i="56"/>
  <c r="H17" i="56"/>
  <c r="G17" i="56"/>
  <c r="F17" i="56"/>
  <c r="E17" i="56"/>
  <c r="D17" i="56"/>
  <c r="C17" i="56"/>
  <c r="B17" i="56"/>
  <c r="J17" i="56"/>
  <c r="N94" i="55"/>
  <c r="M94" i="55"/>
  <c r="L94" i="55"/>
  <c r="K94" i="55"/>
  <c r="J94" i="55"/>
  <c r="I94" i="55"/>
  <c r="H94" i="55"/>
  <c r="G94" i="55"/>
  <c r="F94" i="55"/>
  <c r="E94" i="55"/>
  <c r="D94" i="55"/>
  <c r="C94" i="55"/>
  <c r="O87" i="55"/>
  <c r="O86" i="55"/>
  <c r="O85" i="55"/>
  <c r="O84" i="55"/>
  <c r="O83" i="55"/>
  <c r="O82" i="55"/>
  <c r="N79" i="55"/>
  <c r="M79" i="55"/>
  <c r="L79" i="55"/>
  <c r="K79" i="55"/>
  <c r="J79" i="55"/>
  <c r="I79" i="55"/>
  <c r="H79" i="55"/>
  <c r="G79" i="55"/>
  <c r="F79" i="55"/>
  <c r="E79" i="55"/>
  <c r="D79" i="55"/>
  <c r="C79" i="55"/>
  <c r="O78" i="55"/>
  <c r="O77" i="55"/>
  <c r="O76" i="55"/>
  <c r="O75" i="55"/>
  <c r="O74" i="55"/>
  <c r="O73" i="55"/>
  <c r="N64" i="55"/>
  <c r="M64" i="55"/>
  <c r="L64" i="55"/>
  <c r="K64" i="55"/>
  <c r="J64" i="55"/>
  <c r="I64" i="55"/>
  <c r="H64" i="55"/>
  <c r="G64" i="55"/>
  <c r="F64" i="55"/>
  <c r="E64" i="55"/>
  <c r="D64" i="55"/>
  <c r="C64" i="55"/>
  <c r="O63" i="55"/>
  <c r="O62" i="55"/>
  <c r="O61" i="55"/>
  <c r="O60" i="55"/>
  <c r="O58" i="55"/>
  <c r="O57" i="55"/>
  <c r="O56" i="55"/>
  <c r="O55" i="55"/>
  <c r="N52" i="55"/>
  <c r="M52" i="55"/>
  <c r="L52" i="55"/>
  <c r="K52" i="55"/>
  <c r="J52" i="55"/>
  <c r="I52" i="55"/>
  <c r="H52" i="55"/>
  <c r="G52" i="55"/>
  <c r="F52" i="55"/>
  <c r="E52" i="55"/>
  <c r="D52" i="55"/>
  <c r="C52" i="55"/>
  <c r="O51" i="55"/>
  <c r="O50" i="55"/>
  <c r="O49" i="55"/>
  <c r="O48" i="55"/>
  <c r="O47" i="55"/>
  <c r="O46" i="55"/>
  <c r="N34" i="55"/>
  <c r="M34" i="55"/>
  <c r="L34" i="55"/>
  <c r="K34" i="55"/>
  <c r="J34" i="55"/>
  <c r="I34" i="55"/>
  <c r="H34" i="55"/>
  <c r="G34" i="55"/>
  <c r="F34" i="55"/>
  <c r="E34" i="55"/>
  <c r="D34" i="55"/>
  <c r="C34" i="55"/>
  <c r="O32" i="55"/>
  <c r="O31" i="55"/>
  <c r="N29" i="55"/>
  <c r="M29" i="55"/>
  <c r="L29" i="55"/>
  <c r="K29" i="55"/>
  <c r="J29" i="55"/>
  <c r="I29" i="55"/>
  <c r="H29" i="55"/>
  <c r="G29" i="55"/>
  <c r="F29" i="55"/>
  <c r="E29" i="55"/>
  <c r="D29" i="55"/>
  <c r="C29" i="55"/>
  <c r="O28" i="55"/>
  <c r="O27" i="55"/>
  <c r="O26" i="55"/>
  <c r="O25" i="55"/>
  <c r="O24" i="55"/>
  <c r="N14" i="55"/>
  <c r="M14" i="55"/>
  <c r="L14" i="55"/>
  <c r="K14" i="55"/>
  <c r="J14" i="55"/>
  <c r="I14" i="55"/>
  <c r="H14" i="55"/>
  <c r="G14" i="55"/>
  <c r="F14" i="55"/>
  <c r="E14" i="55"/>
  <c r="D14" i="55"/>
  <c r="C14" i="55"/>
  <c r="O12" i="55"/>
  <c r="O14" i="55" s="1"/>
  <c r="N10" i="55"/>
  <c r="M10" i="55"/>
  <c r="L10" i="55"/>
  <c r="K10" i="55"/>
  <c r="J10" i="55"/>
  <c r="I10" i="55"/>
  <c r="H10" i="55"/>
  <c r="G10" i="55"/>
  <c r="F10" i="55"/>
  <c r="E10" i="55"/>
  <c r="D10" i="55"/>
  <c r="C10" i="55"/>
  <c r="O9" i="55"/>
  <c r="O8" i="55"/>
  <c r="O7" i="55"/>
  <c r="O6" i="55"/>
  <c r="O5" i="55"/>
  <c r="N4" i="54"/>
  <c r="N99" i="55" l="1"/>
  <c r="N118" i="56"/>
  <c r="M37" i="55"/>
  <c r="E37" i="55"/>
  <c r="I37" i="55"/>
  <c r="N235" i="56"/>
  <c r="N117" i="56"/>
  <c r="N37" i="55"/>
  <c r="N241" i="56"/>
  <c r="O34" i="55"/>
  <c r="O36" i="55" s="1"/>
  <c r="E36" i="55"/>
  <c r="I36" i="55"/>
  <c r="M36" i="55"/>
  <c r="M99" i="55"/>
  <c r="E87" i="57"/>
  <c r="N227" i="56"/>
  <c r="E63" i="57"/>
  <c r="D98" i="55"/>
  <c r="O10" i="55"/>
  <c r="L98" i="55"/>
  <c r="M98" i="55"/>
  <c r="H98" i="55"/>
  <c r="I98" i="55"/>
  <c r="I99" i="55"/>
  <c r="N25" i="56"/>
  <c r="E98" i="55"/>
  <c r="E99" i="55"/>
  <c r="N242" i="56"/>
  <c r="N237" i="56"/>
  <c r="O52" i="55"/>
  <c r="F99" i="55"/>
  <c r="J99" i="55"/>
  <c r="N21" i="56"/>
  <c r="N214" i="56"/>
  <c r="Q69" i="58" s="1"/>
  <c r="N236" i="56"/>
  <c r="N244" i="56"/>
  <c r="N234" i="56"/>
  <c r="N245" i="56"/>
  <c r="O114" i="56"/>
  <c r="N115" i="56"/>
  <c r="N40" i="56"/>
  <c r="O39" i="56"/>
  <c r="N17" i="56"/>
  <c r="N239" i="56"/>
  <c r="N240" i="56"/>
  <c r="N103" i="56"/>
  <c r="O29" i="55"/>
  <c r="F37" i="55"/>
  <c r="J37" i="55"/>
  <c r="K36" i="55"/>
  <c r="G36" i="55"/>
  <c r="F36" i="55"/>
  <c r="J36" i="55"/>
  <c r="N36" i="55"/>
  <c r="C36" i="55"/>
  <c r="D36" i="55"/>
  <c r="H36" i="55"/>
  <c r="L36" i="55"/>
  <c r="C37" i="55"/>
  <c r="G37" i="55"/>
  <c r="K37" i="55"/>
  <c r="D37" i="55"/>
  <c r="H37" i="55"/>
  <c r="L37" i="55"/>
  <c r="O64" i="55"/>
  <c r="F98" i="55"/>
  <c r="J98" i="55"/>
  <c r="N98" i="55"/>
  <c r="C98" i="55"/>
  <c r="G98" i="55"/>
  <c r="K98" i="55"/>
  <c r="C99" i="55"/>
  <c r="G99" i="55"/>
  <c r="K99" i="55"/>
  <c r="D99" i="55"/>
  <c r="H99" i="55"/>
  <c r="L99" i="55"/>
  <c r="O79" i="55"/>
  <c r="O94" i="55"/>
  <c r="N41" i="54"/>
  <c r="N37" i="54"/>
  <c r="N14" i="54"/>
  <c r="N15" i="54"/>
  <c r="N16" i="54"/>
  <c r="N17" i="54"/>
  <c r="N18" i="54"/>
  <c r="N19" i="54"/>
  <c r="N20" i="54"/>
  <c r="N21" i="54"/>
  <c r="N22" i="54"/>
  <c r="N23" i="54"/>
  <c r="N24" i="54"/>
  <c r="N25" i="54"/>
  <c r="M74" i="54"/>
  <c r="L74" i="54"/>
  <c r="K74" i="54"/>
  <c r="J74" i="54"/>
  <c r="I74" i="54"/>
  <c r="H74" i="54"/>
  <c r="G74" i="54"/>
  <c r="F74" i="54"/>
  <c r="E74" i="54"/>
  <c r="D74" i="54"/>
  <c r="C74" i="54"/>
  <c r="B74" i="54"/>
  <c r="N73" i="54"/>
  <c r="N72" i="54"/>
  <c r="N71" i="54"/>
  <c r="N70" i="54"/>
  <c r="N69" i="54"/>
  <c r="N68" i="54"/>
  <c r="N67" i="54"/>
  <c r="N66" i="54"/>
  <c r="N65" i="54"/>
  <c r="N60" i="54"/>
  <c r="N56" i="54"/>
  <c r="N55" i="54"/>
  <c r="N54" i="54"/>
  <c r="N53" i="54"/>
  <c r="N52" i="54"/>
  <c r="N49" i="54"/>
  <c r="N48" i="54"/>
  <c r="N43" i="54"/>
  <c r="N42" i="54"/>
  <c r="N40" i="54"/>
  <c r="N39" i="54"/>
  <c r="N38" i="54"/>
  <c r="N36" i="54"/>
  <c r="N35" i="54"/>
  <c r="N34" i="54"/>
  <c r="N33" i="54"/>
  <c r="N32" i="54"/>
  <c r="N31" i="54"/>
  <c r="N30" i="54"/>
  <c r="N29" i="54"/>
  <c r="N28" i="54"/>
  <c r="N27" i="54"/>
  <c r="N26" i="54"/>
  <c r="N11" i="54"/>
  <c r="N10" i="54"/>
  <c r="N9" i="54"/>
  <c r="N8" i="54"/>
  <c r="N5" i="54"/>
  <c r="N3" i="54"/>
  <c r="O82" i="50"/>
  <c r="O83" i="50"/>
  <c r="O84" i="50"/>
  <c r="O85" i="50"/>
  <c r="O86" i="50"/>
  <c r="O87" i="50"/>
  <c r="O88" i="50"/>
  <c r="O89" i="50"/>
  <c r="O90" i="50"/>
  <c r="O91" i="50"/>
  <c r="O92" i="50"/>
  <c r="O81" i="50"/>
  <c r="O73" i="50"/>
  <c r="O74" i="50"/>
  <c r="O75" i="50"/>
  <c r="O76" i="50"/>
  <c r="O77" i="50"/>
  <c r="O72" i="50"/>
  <c r="O56" i="50"/>
  <c r="O57" i="50"/>
  <c r="O58" i="50"/>
  <c r="O59" i="50"/>
  <c r="O60" i="50"/>
  <c r="O61" i="50"/>
  <c r="O62" i="50"/>
  <c r="O55" i="50"/>
  <c r="O47" i="50"/>
  <c r="O48" i="50"/>
  <c r="O49" i="50"/>
  <c r="O50" i="50"/>
  <c r="O51" i="50"/>
  <c r="O46" i="50"/>
  <c r="D63" i="50"/>
  <c r="E63" i="50"/>
  <c r="F63" i="50"/>
  <c r="G63" i="50"/>
  <c r="H63" i="50"/>
  <c r="I63" i="50"/>
  <c r="J63" i="50"/>
  <c r="K63" i="50"/>
  <c r="L63" i="50"/>
  <c r="M63" i="50"/>
  <c r="N63" i="50"/>
  <c r="C63" i="50"/>
  <c r="N74" i="53"/>
  <c r="N44" i="53"/>
  <c r="N45" i="53"/>
  <c r="O99" i="55" l="1"/>
  <c r="O33" i="56"/>
  <c r="O37" i="55"/>
  <c r="O98" i="55"/>
  <c r="N74" i="54"/>
  <c r="N6" i="54"/>
  <c r="N44" i="54"/>
  <c r="O22" i="54"/>
  <c r="P19" i="54" s="1"/>
  <c r="N57" i="54"/>
  <c r="N58" i="54" s="1"/>
  <c r="B234" i="53"/>
  <c r="O112" i="56" l="1"/>
  <c r="P14" i="54"/>
  <c r="P22" i="54"/>
  <c r="P17" i="54"/>
  <c r="P16" i="54"/>
  <c r="P15" i="54"/>
  <c r="P20" i="54"/>
  <c r="M268" i="53"/>
  <c r="L268" i="53"/>
  <c r="K268" i="53"/>
  <c r="J268" i="53"/>
  <c r="I268" i="53"/>
  <c r="H268" i="53"/>
  <c r="G268" i="53"/>
  <c r="F268" i="53"/>
  <c r="E268" i="53"/>
  <c r="D268" i="53"/>
  <c r="C268" i="53"/>
  <c r="B268" i="53"/>
  <c r="M267" i="53"/>
  <c r="L267" i="53"/>
  <c r="K267" i="53"/>
  <c r="J267" i="53"/>
  <c r="I267" i="53"/>
  <c r="H267" i="53"/>
  <c r="G267" i="53"/>
  <c r="F267" i="53"/>
  <c r="E267" i="53"/>
  <c r="D267" i="53"/>
  <c r="C267" i="53"/>
  <c r="B267" i="53"/>
  <c r="N266" i="53"/>
  <c r="M266" i="53"/>
  <c r="L266" i="53"/>
  <c r="K266" i="53"/>
  <c r="J266" i="53"/>
  <c r="I266" i="53"/>
  <c r="H266" i="53"/>
  <c r="G266" i="53"/>
  <c r="F266" i="53"/>
  <c r="E266" i="53"/>
  <c r="D266" i="53"/>
  <c r="C266" i="53"/>
  <c r="B266" i="53"/>
  <c r="N265" i="53"/>
  <c r="M265" i="53"/>
  <c r="L265" i="53"/>
  <c r="K265" i="53"/>
  <c r="J265" i="53"/>
  <c r="I265" i="53"/>
  <c r="H265" i="53"/>
  <c r="G265" i="53"/>
  <c r="F265" i="53"/>
  <c r="E265" i="53"/>
  <c r="D265" i="53"/>
  <c r="C265" i="53"/>
  <c r="B265" i="53"/>
  <c r="N264" i="53"/>
  <c r="M264" i="53"/>
  <c r="L264" i="53"/>
  <c r="K264" i="53"/>
  <c r="J264" i="53"/>
  <c r="I264" i="53"/>
  <c r="H264" i="53"/>
  <c r="G264" i="53"/>
  <c r="F264" i="53"/>
  <c r="E264" i="53"/>
  <c r="D264" i="53"/>
  <c r="C264" i="53"/>
  <c r="B264" i="53"/>
  <c r="N263" i="53"/>
  <c r="M263" i="53"/>
  <c r="L263" i="53"/>
  <c r="K263" i="53"/>
  <c r="J263" i="53"/>
  <c r="I263" i="53"/>
  <c r="H263" i="53"/>
  <c r="G263" i="53"/>
  <c r="F263" i="53"/>
  <c r="E263" i="53"/>
  <c r="D263" i="53"/>
  <c r="C263" i="53"/>
  <c r="B263" i="53"/>
  <c r="M262" i="53"/>
  <c r="L262" i="53"/>
  <c r="K262" i="53"/>
  <c r="J262" i="53"/>
  <c r="I262" i="53"/>
  <c r="H262" i="53"/>
  <c r="G262" i="53"/>
  <c r="F262" i="53"/>
  <c r="E262" i="53"/>
  <c r="D262" i="53"/>
  <c r="C262" i="53"/>
  <c r="B262" i="53"/>
  <c r="M261" i="53"/>
  <c r="L261" i="53"/>
  <c r="K261" i="53"/>
  <c r="J261" i="53"/>
  <c r="I261" i="53"/>
  <c r="H261" i="53"/>
  <c r="G261" i="53"/>
  <c r="F261" i="53"/>
  <c r="E261" i="53"/>
  <c r="D261" i="53"/>
  <c r="C261" i="53"/>
  <c r="B261" i="53"/>
  <c r="M260" i="53"/>
  <c r="L260" i="53"/>
  <c r="K260" i="53"/>
  <c r="J260" i="53"/>
  <c r="I260" i="53"/>
  <c r="H260" i="53"/>
  <c r="G260" i="53"/>
  <c r="F260" i="53"/>
  <c r="E260" i="53"/>
  <c r="D260" i="53"/>
  <c r="C260" i="53"/>
  <c r="B260" i="53"/>
  <c r="M259" i="53"/>
  <c r="L259" i="53"/>
  <c r="K259" i="53"/>
  <c r="J259" i="53"/>
  <c r="I259" i="53"/>
  <c r="H259" i="53"/>
  <c r="G259" i="53"/>
  <c r="F259" i="53"/>
  <c r="E259" i="53"/>
  <c r="D259" i="53"/>
  <c r="C259" i="53"/>
  <c r="B259" i="53"/>
  <c r="M258" i="53"/>
  <c r="L258" i="53"/>
  <c r="K258" i="53"/>
  <c r="J258" i="53"/>
  <c r="I258" i="53"/>
  <c r="H258" i="53"/>
  <c r="G258" i="53"/>
  <c r="F258" i="53"/>
  <c r="E258" i="53"/>
  <c r="D258" i="53"/>
  <c r="C258" i="53"/>
  <c r="B258" i="53"/>
  <c r="N257" i="53"/>
  <c r="M257" i="53"/>
  <c r="L257" i="53"/>
  <c r="K257" i="53"/>
  <c r="J257" i="53"/>
  <c r="I257" i="53"/>
  <c r="H257" i="53"/>
  <c r="G257" i="53"/>
  <c r="F257" i="53"/>
  <c r="E257" i="53"/>
  <c r="D257" i="53"/>
  <c r="C257" i="53"/>
  <c r="B257" i="53"/>
  <c r="M256" i="53"/>
  <c r="L256" i="53"/>
  <c r="K256" i="53"/>
  <c r="J256" i="53"/>
  <c r="I256" i="53"/>
  <c r="H256" i="53"/>
  <c r="G256" i="53"/>
  <c r="F256" i="53"/>
  <c r="E256" i="53"/>
  <c r="D256" i="53"/>
  <c r="C256" i="53"/>
  <c r="B256" i="53"/>
  <c r="M255" i="53"/>
  <c r="L255" i="53"/>
  <c r="K255" i="53"/>
  <c r="J255" i="53"/>
  <c r="I255" i="53"/>
  <c r="H255" i="53"/>
  <c r="G255" i="53"/>
  <c r="F255" i="53"/>
  <c r="E255" i="53"/>
  <c r="D255" i="53"/>
  <c r="C255" i="53"/>
  <c r="B255" i="53"/>
  <c r="N254" i="53"/>
  <c r="M254" i="53"/>
  <c r="L254" i="53"/>
  <c r="K254" i="53"/>
  <c r="J254" i="53"/>
  <c r="I254" i="53"/>
  <c r="H254" i="53"/>
  <c r="G254" i="53"/>
  <c r="F254" i="53"/>
  <c r="E254" i="53"/>
  <c r="D254" i="53"/>
  <c r="C254" i="53"/>
  <c r="B254" i="53"/>
  <c r="N253" i="53"/>
  <c r="M253" i="53"/>
  <c r="L253" i="53"/>
  <c r="K253" i="53"/>
  <c r="J253" i="53"/>
  <c r="I253" i="53"/>
  <c r="H253" i="53"/>
  <c r="G253" i="53"/>
  <c r="F253" i="53"/>
  <c r="E253" i="53"/>
  <c r="D253" i="53"/>
  <c r="C253" i="53"/>
  <c r="B253" i="53"/>
  <c r="M252" i="53"/>
  <c r="L252" i="53"/>
  <c r="K252" i="53"/>
  <c r="J252" i="53"/>
  <c r="I252" i="53"/>
  <c r="H252" i="53"/>
  <c r="G252" i="53"/>
  <c r="F252" i="53"/>
  <c r="E252" i="53"/>
  <c r="D252" i="53"/>
  <c r="C252" i="53"/>
  <c r="B252" i="53"/>
  <c r="M251" i="53"/>
  <c r="L251" i="53"/>
  <c r="K251" i="53"/>
  <c r="J251" i="53"/>
  <c r="I251" i="53"/>
  <c r="H251" i="53"/>
  <c r="G251" i="53"/>
  <c r="F251" i="53"/>
  <c r="E251" i="53"/>
  <c r="D251" i="53"/>
  <c r="C251" i="53"/>
  <c r="B251" i="53"/>
  <c r="M250" i="53"/>
  <c r="L250" i="53"/>
  <c r="K250" i="53"/>
  <c r="J250" i="53"/>
  <c r="I250" i="53"/>
  <c r="H250" i="53"/>
  <c r="G250" i="53"/>
  <c r="F250" i="53"/>
  <c r="E250" i="53"/>
  <c r="D250" i="53"/>
  <c r="C250" i="53"/>
  <c r="B250" i="53"/>
  <c r="M249" i="53"/>
  <c r="L249" i="53"/>
  <c r="K249" i="53"/>
  <c r="J249" i="53"/>
  <c r="I249" i="53"/>
  <c r="H249" i="53"/>
  <c r="G249" i="53"/>
  <c r="F249" i="53"/>
  <c r="E249" i="53"/>
  <c r="D249" i="53"/>
  <c r="C249" i="53"/>
  <c r="N248" i="53"/>
  <c r="M248" i="53"/>
  <c r="L248" i="53"/>
  <c r="K248" i="53"/>
  <c r="J248" i="53"/>
  <c r="I248" i="53"/>
  <c r="H248" i="53"/>
  <c r="G248" i="53"/>
  <c r="F248" i="53"/>
  <c r="E248" i="53"/>
  <c r="D248" i="53"/>
  <c r="C248" i="53"/>
  <c r="B248" i="53"/>
  <c r="M247" i="53"/>
  <c r="L247" i="53"/>
  <c r="K247" i="53"/>
  <c r="J247" i="53"/>
  <c r="I247" i="53"/>
  <c r="H247" i="53"/>
  <c r="G247" i="53"/>
  <c r="F247" i="53"/>
  <c r="E247" i="53"/>
  <c r="D247" i="53"/>
  <c r="C247" i="53"/>
  <c r="M246" i="53"/>
  <c r="L246" i="53"/>
  <c r="K246" i="53"/>
  <c r="J246" i="53"/>
  <c r="I246" i="53"/>
  <c r="H246" i="53"/>
  <c r="G246" i="53"/>
  <c r="F246" i="53"/>
  <c r="E246" i="53"/>
  <c r="D246" i="53"/>
  <c r="C246" i="53"/>
  <c r="B246" i="53"/>
  <c r="N245" i="53"/>
  <c r="M245" i="53"/>
  <c r="L245" i="53"/>
  <c r="K245" i="53"/>
  <c r="J245" i="53"/>
  <c r="I245" i="53"/>
  <c r="H245" i="53"/>
  <c r="G245" i="53"/>
  <c r="F245" i="53"/>
  <c r="E245" i="53"/>
  <c r="D245" i="53"/>
  <c r="C245" i="53"/>
  <c r="B245" i="53"/>
  <c r="M244" i="53"/>
  <c r="L244" i="53"/>
  <c r="K244" i="53"/>
  <c r="J244" i="53"/>
  <c r="I244" i="53"/>
  <c r="H244" i="53"/>
  <c r="G244" i="53"/>
  <c r="F244" i="53"/>
  <c r="E244" i="53"/>
  <c r="D244" i="53"/>
  <c r="C244" i="53"/>
  <c r="B244" i="53"/>
  <c r="M243" i="53"/>
  <c r="L243" i="53"/>
  <c r="K243" i="53"/>
  <c r="J243" i="53"/>
  <c r="I243" i="53"/>
  <c r="H243" i="53"/>
  <c r="G243" i="53"/>
  <c r="F243" i="53"/>
  <c r="E243" i="53"/>
  <c r="D243" i="53"/>
  <c r="C243" i="53"/>
  <c r="B243" i="53"/>
  <c r="M242" i="53"/>
  <c r="L242" i="53"/>
  <c r="K242" i="53"/>
  <c r="J242" i="53"/>
  <c r="I242" i="53"/>
  <c r="H242" i="53"/>
  <c r="G242" i="53"/>
  <c r="F242" i="53"/>
  <c r="E242" i="53"/>
  <c r="D242" i="53"/>
  <c r="C242" i="53"/>
  <c r="B242" i="53"/>
  <c r="J241" i="53"/>
  <c r="M240" i="53"/>
  <c r="L240" i="53"/>
  <c r="K240" i="53"/>
  <c r="J240" i="53"/>
  <c r="I240" i="53"/>
  <c r="H240" i="53"/>
  <c r="G240" i="53"/>
  <c r="F240" i="53"/>
  <c r="E240" i="53"/>
  <c r="D240" i="53"/>
  <c r="C240" i="53"/>
  <c r="B240" i="53"/>
  <c r="M239" i="53"/>
  <c r="L239" i="53"/>
  <c r="K239" i="53"/>
  <c r="J239" i="53"/>
  <c r="I239" i="53"/>
  <c r="H239" i="53"/>
  <c r="G239" i="53"/>
  <c r="F239" i="53"/>
  <c r="E239" i="53"/>
  <c r="D239" i="53"/>
  <c r="C239" i="53"/>
  <c r="B239" i="53"/>
  <c r="M238" i="53"/>
  <c r="L238" i="53"/>
  <c r="K238" i="53"/>
  <c r="J238" i="53"/>
  <c r="I238" i="53"/>
  <c r="H238" i="53"/>
  <c r="G238" i="53"/>
  <c r="F238" i="53"/>
  <c r="E238" i="53"/>
  <c r="D238" i="53"/>
  <c r="C238" i="53"/>
  <c r="B238" i="53"/>
  <c r="M237" i="53"/>
  <c r="L237" i="53"/>
  <c r="K237" i="53"/>
  <c r="J237" i="53"/>
  <c r="I237" i="53"/>
  <c r="H237" i="53"/>
  <c r="G237" i="53"/>
  <c r="F237" i="53"/>
  <c r="E237" i="53"/>
  <c r="D237" i="53"/>
  <c r="C237" i="53"/>
  <c r="B237" i="53"/>
  <c r="M236" i="53"/>
  <c r="L236" i="53"/>
  <c r="K236" i="53"/>
  <c r="J236" i="53"/>
  <c r="I236" i="53"/>
  <c r="H236" i="53"/>
  <c r="G236" i="53"/>
  <c r="F236" i="53"/>
  <c r="E236" i="53"/>
  <c r="D236" i="53"/>
  <c r="C236" i="53"/>
  <c r="B236" i="53"/>
  <c r="M235" i="53"/>
  <c r="L235" i="53"/>
  <c r="K235" i="53"/>
  <c r="J235" i="53"/>
  <c r="I235" i="53"/>
  <c r="H235" i="53"/>
  <c r="G235" i="53"/>
  <c r="F235" i="53"/>
  <c r="E235" i="53"/>
  <c r="D235" i="53"/>
  <c r="C235" i="53"/>
  <c r="B235" i="53"/>
  <c r="M234" i="53"/>
  <c r="L234" i="53"/>
  <c r="K234" i="53"/>
  <c r="J234" i="53"/>
  <c r="I234" i="53"/>
  <c r="H234" i="53"/>
  <c r="G234" i="53"/>
  <c r="F234" i="53"/>
  <c r="E234" i="53"/>
  <c r="D234" i="53"/>
  <c r="C234" i="53"/>
  <c r="M233" i="53"/>
  <c r="L233" i="53"/>
  <c r="K233" i="53"/>
  <c r="J233" i="53"/>
  <c r="I233" i="53"/>
  <c r="H233" i="53"/>
  <c r="G233" i="53"/>
  <c r="F233" i="53"/>
  <c r="E233" i="53"/>
  <c r="D233" i="53"/>
  <c r="C233" i="53"/>
  <c r="B233" i="53"/>
  <c r="M232" i="53"/>
  <c r="L232" i="53"/>
  <c r="K232" i="53"/>
  <c r="J232" i="53"/>
  <c r="I232" i="53"/>
  <c r="H232" i="53"/>
  <c r="G232" i="53"/>
  <c r="F232" i="53"/>
  <c r="E232" i="53"/>
  <c r="D232" i="53"/>
  <c r="C232" i="53"/>
  <c r="B232" i="53"/>
  <c r="M231" i="53"/>
  <c r="L231" i="53"/>
  <c r="K231" i="53"/>
  <c r="J231" i="53"/>
  <c r="I231" i="53"/>
  <c r="H231" i="53"/>
  <c r="G231" i="53"/>
  <c r="F231" i="53"/>
  <c r="E231" i="53"/>
  <c r="D231" i="53"/>
  <c r="C231" i="53"/>
  <c r="B231" i="53"/>
  <c r="M230" i="53"/>
  <c r="L230" i="53"/>
  <c r="K230" i="53"/>
  <c r="J230" i="53"/>
  <c r="I230" i="53"/>
  <c r="H230" i="53"/>
  <c r="G230" i="53"/>
  <c r="F230" i="53"/>
  <c r="E230" i="53"/>
  <c r="D230" i="53"/>
  <c r="C230" i="53"/>
  <c r="B230" i="53"/>
  <c r="M229" i="53"/>
  <c r="L229" i="53"/>
  <c r="K229" i="53"/>
  <c r="J229" i="53"/>
  <c r="I229" i="53"/>
  <c r="H229" i="53"/>
  <c r="G229" i="53"/>
  <c r="F229" i="53"/>
  <c r="E229" i="53"/>
  <c r="D229" i="53"/>
  <c r="C229" i="53"/>
  <c r="B229" i="53"/>
  <c r="M209" i="53"/>
  <c r="M116" i="53" s="1"/>
  <c r="L209" i="53"/>
  <c r="L116" i="53" s="1"/>
  <c r="K209" i="53"/>
  <c r="K116" i="53" s="1"/>
  <c r="J209" i="53"/>
  <c r="J116" i="53" s="1"/>
  <c r="I209" i="53"/>
  <c r="I116" i="53" s="1"/>
  <c r="H209" i="53"/>
  <c r="H116" i="53" s="1"/>
  <c r="G209" i="53"/>
  <c r="G116" i="53" s="1"/>
  <c r="F209" i="53"/>
  <c r="F116" i="53" s="1"/>
  <c r="E209" i="53"/>
  <c r="E116" i="53" s="1"/>
  <c r="D209" i="53"/>
  <c r="D116" i="53" s="1"/>
  <c r="C209" i="53"/>
  <c r="C116" i="53" s="1"/>
  <c r="B209" i="53"/>
  <c r="B116" i="53" s="1"/>
  <c r="N208" i="53"/>
  <c r="N207" i="53"/>
  <c r="N206" i="53"/>
  <c r="N205" i="53"/>
  <c r="N204" i="53"/>
  <c r="N203" i="53"/>
  <c r="N201" i="53"/>
  <c r="N200" i="53"/>
  <c r="N199" i="53"/>
  <c r="N198" i="53"/>
  <c r="N197" i="53"/>
  <c r="N238" i="53" s="1"/>
  <c r="N196" i="53"/>
  <c r="N195" i="53"/>
  <c r="N194" i="53"/>
  <c r="N193" i="53"/>
  <c r="N192" i="53"/>
  <c r="N233" i="53" s="1"/>
  <c r="N191" i="53"/>
  <c r="N190" i="53"/>
  <c r="N189" i="53"/>
  <c r="N188" i="53"/>
  <c r="M185" i="53"/>
  <c r="M115" i="53" s="1"/>
  <c r="L185" i="53"/>
  <c r="L115" i="53" s="1"/>
  <c r="K185" i="53"/>
  <c r="K115" i="53" s="1"/>
  <c r="J185" i="53"/>
  <c r="J115" i="53" s="1"/>
  <c r="I185" i="53"/>
  <c r="I115" i="53" s="1"/>
  <c r="H185" i="53"/>
  <c r="H115" i="53" s="1"/>
  <c r="G185" i="53"/>
  <c r="G115" i="53" s="1"/>
  <c r="F185" i="53"/>
  <c r="F115" i="53" s="1"/>
  <c r="E185" i="53"/>
  <c r="E115" i="53" s="1"/>
  <c r="D185" i="53"/>
  <c r="D115" i="53" s="1"/>
  <c r="C185" i="53"/>
  <c r="C115" i="53" s="1"/>
  <c r="B185" i="53"/>
  <c r="B115" i="53" s="1"/>
  <c r="N184" i="53"/>
  <c r="N183" i="53"/>
  <c r="N182" i="53"/>
  <c r="N181" i="53"/>
  <c r="N180" i="53"/>
  <c r="N179" i="53"/>
  <c r="N178" i="53"/>
  <c r="N177" i="53"/>
  <c r="N176" i="53"/>
  <c r="N175" i="53"/>
  <c r="N174" i="53"/>
  <c r="N173" i="53"/>
  <c r="N172" i="53"/>
  <c r="N170" i="53"/>
  <c r="N169" i="53"/>
  <c r="N168" i="53"/>
  <c r="N166" i="53"/>
  <c r="N165" i="53"/>
  <c r="N164" i="53"/>
  <c r="N163" i="53"/>
  <c r="N162" i="53"/>
  <c r="N161" i="53"/>
  <c r="N160" i="53"/>
  <c r="N159" i="53"/>
  <c r="N158" i="53"/>
  <c r="N157" i="53"/>
  <c r="N156" i="53"/>
  <c r="N155" i="53"/>
  <c r="N154" i="53"/>
  <c r="N153" i="53"/>
  <c r="N152" i="53"/>
  <c r="N151" i="53"/>
  <c r="N150" i="53"/>
  <c r="N149" i="53"/>
  <c r="N148" i="53"/>
  <c r="N147" i="53"/>
  <c r="N146" i="53"/>
  <c r="N145" i="53"/>
  <c r="N144" i="53"/>
  <c r="N143" i="53"/>
  <c r="N142" i="53"/>
  <c r="N141" i="53"/>
  <c r="N140" i="53"/>
  <c r="N139" i="53"/>
  <c r="N138" i="53"/>
  <c r="N137" i="53"/>
  <c r="N136" i="53"/>
  <c r="N262" i="53"/>
  <c r="N255" i="53"/>
  <c r="N252" i="53"/>
  <c r="N242" i="53"/>
  <c r="N135" i="53"/>
  <c r="N134" i="53"/>
  <c r="N133" i="53"/>
  <c r="N132" i="53"/>
  <c r="N131" i="53"/>
  <c r="N130" i="53"/>
  <c r="N129" i="53"/>
  <c r="N128" i="53"/>
  <c r="N127" i="53"/>
  <c r="N126" i="53"/>
  <c r="N123" i="53"/>
  <c r="N122" i="53"/>
  <c r="M113" i="53"/>
  <c r="L113" i="53"/>
  <c r="K113" i="53"/>
  <c r="J113" i="53"/>
  <c r="I113" i="53"/>
  <c r="H113" i="53"/>
  <c r="G113" i="53"/>
  <c r="F113" i="53"/>
  <c r="E113" i="53"/>
  <c r="D113" i="53"/>
  <c r="C113" i="53"/>
  <c r="B113" i="53"/>
  <c r="N112" i="53"/>
  <c r="N111" i="53"/>
  <c r="N110" i="53"/>
  <c r="N109" i="53"/>
  <c r="N107" i="53"/>
  <c r="N106" i="53"/>
  <c r="N104" i="53"/>
  <c r="N103" i="53"/>
  <c r="M101" i="53"/>
  <c r="L101" i="53"/>
  <c r="K101" i="53"/>
  <c r="J101" i="53"/>
  <c r="I101" i="53"/>
  <c r="H101" i="53"/>
  <c r="G101" i="53"/>
  <c r="F101" i="53"/>
  <c r="E101" i="53"/>
  <c r="D101" i="53"/>
  <c r="C101" i="53"/>
  <c r="N100" i="53"/>
  <c r="N99" i="53"/>
  <c r="N268" i="53" s="1"/>
  <c r="N98" i="53"/>
  <c r="N97" i="53"/>
  <c r="N267" i="53" s="1"/>
  <c r="N96" i="53"/>
  <c r="N95" i="53"/>
  <c r="N94" i="53"/>
  <c r="N93" i="53"/>
  <c r="N92" i="53"/>
  <c r="N90" i="53"/>
  <c r="N89" i="53"/>
  <c r="N88" i="53"/>
  <c r="N87" i="53"/>
  <c r="N86" i="53"/>
  <c r="N85" i="53"/>
  <c r="N84" i="53"/>
  <c r="N83" i="53"/>
  <c r="N82" i="53"/>
  <c r="N261" i="53" s="1"/>
  <c r="N81" i="53"/>
  <c r="N80" i="53"/>
  <c r="N79" i="53"/>
  <c r="N78" i="53"/>
  <c r="N77" i="53"/>
  <c r="N260" i="53" s="1"/>
  <c r="N76" i="53"/>
  <c r="N75" i="53"/>
  <c r="N73" i="53"/>
  <c r="N72" i="53"/>
  <c r="N71" i="53"/>
  <c r="N70" i="53"/>
  <c r="N69" i="53"/>
  <c r="N258" i="53" s="1"/>
  <c r="N68" i="53"/>
  <c r="N67" i="53"/>
  <c r="N66" i="53"/>
  <c r="N256" i="53" s="1"/>
  <c r="N65" i="53"/>
  <c r="N64" i="53"/>
  <c r="N62" i="53"/>
  <c r="N61" i="53"/>
  <c r="N60" i="53"/>
  <c r="N251" i="53" s="1"/>
  <c r="N59" i="53"/>
  <c r="N58" i="53"/>
  <c r="N57" i="53"/>
  <c r="N56" i="53"/>
  <c r="N250" i="53" s="1"/>
  <c r="N55" i="53"/>
  <c r="N54" i="53"/>
  <c r="N53" i="53"/>
  <c r="N52" i="53"/>
  <c r="N51" i="53"/>
  <c r="N50" i="53"/>
  <c r="N49" i="53"/>
  <c r="N246" i="53" s="1"/>
  <c r="N48" i="53"/>
  <c r="N244" i="53" s="1"/>
  <c r="N47" i="53"/>
  <c r="N46" i="53"/>
  <c r="N43" i="53"/>
  <c r="N42" i="53"/>
  <c r="M40" i="53"/>
  <c r="L40" i="53"/>
  <c r="K40" i="53"/>
  <c r="I40" i="53"/>
  <c r="H40" i="53"/>
  <c r="G40" i="53"/>
  <c r="F40" i="53"/>
  <c r="E40" i="53"/>
  <c r="D40" i="53"/>
  <c r="C40" i="53"/>
  <c r="B40" i="53"/>
  <c r="N39" i="53"/>
  <c r="N38" i="53"/>
  <c r="N37" i="53"/>
  <c r="N36" i="53"/>
  <c r="N35" i="53"/>
  <c r="N34" i="53"/>
  <c r="N33" i="53"/>
  <c r="N32" i="53"/>
  <c r="N30" i="53"/>
  <c r="N29" i="53"/>
  <c r="N28" i="53"/>
  <c r="N27" i="53"/>
  <c r="M25" i="53"/>
  <c r="L25" i="53"/>
  <c r="K25" i="53"/>
  <c r="J25" i="53"/>
  <c r="I25" i="53"/>
  <c r="H25" i="53"/>
  <c r="G25" i="53"/>
  <c r="F25" i="53"/>
  <c r="E25" i="53"/>
  <c r="D25" i="53"/>
  <c r="C25" i="53"/>
  <c r="B25" i="53"/>
  <c r="N24" i="53"/>
  <c r="N23" i="53"/>
  <c r="M21" i="53"/>
  <c r="L21" i="53"/>
  <c r="K21" i="53"/>
  <c r="J21" i="53"/>
  <c r="I21" i="53"/>
  <c r="H21" i="53"/>
  <c r="G21" i="53"/>
  <c r="F21" i="53"/>
  <c r="E21" i="53"/>
  <c r="D21" i="53"/>
  <c r="C21" i="53"/>
  <c r="B21" i="53"/>
  <c r="N20" i="53"/>
  <c r="N19" i="53"/>
  <c r="M17" i="53"/>
  <c r="L17" i="53"/>
  <c r="K17" i="53"/>
  <c r="I17" i="53"/>
  <c r="H17" i="53"/>
  <c r="G17" i="53"/>
  <c r="F17" i="53"/>
  <c r="E17" i="53"/>
  <c r="D17" i="53"/>
  <c r="C17" i="53"/>
  <c r="B17" i="53"/>
  <c r="N16" i="53"/>
  <c r="N15" i="53"/>
  <c r="J14" i="53"/>
  <c r="N14" i="53" s="1"/>
  <c r="N13" i="53"/>
  <c r="N12" i="53"/>
  <c r="N11" i="53"/>
  <c r="N10" i="53"/>
  <c r="N9" i="53"/>
  <c r="N8" i="53"/>
  <c r="N7" i="53"/>
  <c r="N6" i="53"/>
  <c r="N5" i="53"/>
  <c r="N4" i="53"/>
  <c r="O24" i="54" l="1"/>
  <c r="O25" i="54" s="1"/>
  <c r="P23" i="54"/>
  <c r="O53" i="54"/>
  <c r="N232" i="53"/>
  <c r="N230" i="53"/>
  <c r="N21" i="53"/>
  <c r="N229" i="53"/>
  <c r="J40" i="53"/>
  <c r="N31" i="53"/>
  <c r="N239" i="53"/>
  <c r="N25" i="53"/>
  <c r="N235" i="53"/>
  <c r="N231" i="53"/>
  <c r="N236" i="53"/>
  <c r="N209" i="53"/>
  <c r="R69" i="58" s="1"/>
  <c r="N240" i="53"/>
  <c r="N249" i="53"/>
  <c r="N247" i="53"/>
  <c r="N259" i="53"/>
  <c r="N185" i="53"/>
  <c r="R68" i="58" s="1"/>
  <c r="N237" i="53"/>
  <c r="O112" i="53"/>
  <c r="N234" i="53"/>
  <c r="N101" i="53"/>
  <c r="N17" i="53"/>
  <c r="O39" i="53"/>
  <c r="O33" i="53" s="1"/>
  <c r="O110" i="53" s="1"/>
  <c r="J17" i="53"/>
  <c r="N113" i="53"/>
  <c r="B249" i="53"/>
  <c r="B101" i="53"/>
  <c r="N222" i="53"/>
  <c r="N243" i="53"/>
  <c r="B247" i="53"/>
  <c r="G74" i="58" l="1"/>
  <c r="F74" i="58"/>
  <c r="E74" i="58"/>
  <c r="C74" i="58"/>
  <c r="L74" i="58"/>
  <c r="M74" i="58"/>
  <c r="I74" i="58"/>
  <c r="B74" i="58"/>
  <c r="N74" i="58"/>
  <c r="H74" i="58"/>
  <c r="K74" i="58"/>
  <c r="D74" i="58"/>
  <c r="J74" i="58"/>
  <c r="N75" i="58"/>
  <c r="M75" i="58"/>
  <c r="H75" i="58"/>
  <c r="C75" i="58"/>
  <c r="J75" i="58"/>
  <c r="I75" i="58"/>
  <c r="D75" i="58"/>
  <c r="E75" i="58"/>
  <c r="G75" i="58"/>
  <c r="F75" i="58"/>
  <c r="K75" i="58"/>
  <c r="L75" i="58"/>
  <c r="B75" i="58"/>
  <c r="N115" i="53"/>
  <c r="Q69" i="54"/>
  <c r="R69" i="54" s="1"/>
  <c r="N116" i="53"/>
  <c r="Q70" i="54"/>
  <c r="R70" i="54" s="1"/>
  <c r="N40" i="53"/>
  <c r="J76" i="54" l="1"/>
  <c r="I76" i="54"/>
  <c r="D76" i="54"/>
  <c r="N76" i="54"/>
  <c r="F76" i="54"/>
  <c r="E76" i="54"/>
  <c r="K76" i="54"/>
  <c r="B76" i="54"/>
  <c r="L76" i="54"/>
  <c r="G76" i="54"/>
  <c r="M76" i="54"/>
  <c r="H76" i="54"/>
  <c r="C76" i="54"/>
  <c r="K75" i="54"/>
  <c r="F75" i="54"/>
  <c r="E75" i="54"/>
  <c r="G75" i="54"/>
  <c r="B75" i="54"/>
  <c r="L75" i="54"/>
  <c r="N75" i="54"/>
  <c r="C75" i="54"/>
  <c r="M75" i="54"/>
  <c r="H75" i="54"/>
  <c r="J75" i="54"/>
  <c r="I75" i="54"/>
  <c r="D75" i="54"/>
  <c r="O32" i="50" l="1"/>
  <c r="O31" i="50"/>
  <c r="O25" i="50"/>
  <c r="O26" i="50"/>
  <c r="O27" i="50"/>
  <c r="O28" i="50"/>
  <c r="O24" i="50"/>
  <c r="O12" i="50"/>
  <c r="O6" i="50"/>
  <c r="O7" i="50"/>
  <c r="O8" i="50"/>
  <c r="O9" i="50"/>
  <c r="O5" i="50"/>
  <c r="N93" i="50" l="1"/>
  <c r="M93" i="50"/>
  <c r="M97" i="50" s="1"/>
  <c r="L93" i="50"/>
  <c r="K93" i="50"/>
  <c r="K97" i="50" s="1"/>
  <c r="J93" i="50"/>
  <c r="I93" i="50"/>
  <c r="I97" i="50" s="1"/>
  <c r="H93" i="50"/>
  <c r="G93" i="50"/>
  <c r="F93" i="50"/>
  <c r="E93" i="50"/>
  <c r="E97" i="50" s="1"/>
  <c r="D93" i="50"/>
  <c r="C93" i="50"/>
  <c r="O93" i="50" s="1"/>
  <c r="N78" i="50"/>
  <c r="M78" i="50"/>
  <c r="L78" i="50"/>
  <c r="K78" i="50"/>
  <c r="J78" i="50"/>
  <c r="I78" i="50"/>
  <c r="H78" i="50"/>
  <c r="G78" i="50"/>
  <c r="F78" i="50"/>
  <c r="E78" i="50"/>
  <c r="D78" i="50"/>
  <c r="C78" i="50"/>
  <c r="O78" i="50" s="1"/>
  <c r="N52" i="50"/>
  <c r="M52" i="50"/>
  <c r="L52" i="50"/>
  <c r="K52" i="50"/>
  <c r="J52" i="50"/>
  <c r="I52" i="50"/>
  <c r="H52" i="50"/>
  <c r="G52" i="50"/>
  <c r="F52" i="50"/>
  <c r="E52" i="50"/>
  <c r="D52" i="50"/>
  <c r="C52" i="50"/>
  <c r="O34" i="50"/>
  <c r="N34" i="50"/>
  <c r="M34" i="50"/>
  <c r="L34" i="50"/>
  <c r="K34" i="50"/>
  <c r="J34" i="50"/>
  <c r="I34" i="50"/>
  <c r="H34" i="50"/>
  <c r="G34" i="50"/>
  <c r="F34" i="50"/>
  <c r="E34" i="50"/>
  <c r="D34" i="50"/>
  <c r="C34" i="50"/>
  <c r="O29" i="50"/>
  <c r="N29" i="50"/>
  <c r="M29" i="50"/>
  <c r="L29" i="50"/>
  <c r="K29" i="50"/>
  <c r="J29" i="50"/>
  <c r="I29" i="50"/>
  <c r="H29" i="50"/>
  <c r="G29" i="50"/>
  <c r="F29" i="50"/>
  <c r="E29" i="50"/>
  <c r="D29" i="50"/>
  <c r="C29" i="50"/>
  <c r="O14" i="50"/>
  <c r="N14" i="50"/>
  <c r="M14" i="50"/>
  <c r="L14" i="50"/>
  <c r="K14" i="50"/>
  <c r="J14" i="50"/>
  <c r="I14" i="50"/>
  <c r="H14" i="50"/>
  <c r="G14" i="50"/>
  <c r="F14" i="50"/>
  <c r="E14" i="50"/>
  <c r="D14" i="50"/>
  <c r="C14" i="50"/>
  <c r="O10" i="50"/>
  <c r="N10" i="50"/>
  <c r="M10" i="50"/>
  <c r="L10" i="50"/>
  <c r="K10" i="50"/>
  <c r="J10" i="50"/>
  <c r="I10" i="50"/>
  <c r="H10" i="50"/>
  <c r="G10" i="50"/>
  <c r="F10" i="50"/>
  <c r="E10" i="50"/>
  <c r="D10" i="50"/>
  <c r="C10" i="50"/>
  <c r="E37" i="50" l="1"/>
  <c r="I37" i="50"/>
  <c r="M37" i="50"/>
  <c r="L36" i="50"/>
  <c r="O52" i="50"/>
  <c r="H36" i="50"/>
  <c r="G36" i="50"/>
  <c r="K37" i="50"/>
  <c r="D98" i="50"/>
  <c r="K36" i="50"/>
  <c r="O36" i="50"/>
  <c r="C36" i="50"/>
  <c r="D36" i="50"/>
  <c r="O63" i="50"/>
  <c r="O97" i="50" s="1"/>
  <c r="C97" i="50"/>
  <c r="G97" i="50"/>
  <c r="H98" i="50"/>
  <c r="L98" i="50"/>
  <c r="O37" i="50"/>
  <c r="C37" i="50"/>
  <c r="G37" i="50"/>
  <c r="D37" i="50"/>
  <c r="H37" i="50"/>
  <c r="L37" i="50"/>
  <c r="I36" i="50"/>
  <c r="E36" i="50"/>
  <c r="M36" i="50"/>
  <c r="F36" i="50"/>
  <c r="J36" i="50"/>
  <c r="N36" i="50"/>
  <c r="F37" i="50"/>
  <c r="J37" i="50"/>
  <c r="N37" i="50"/>
  <c r="D97" i="50"/>
  <c r="H97" i="50"/>
  <c r="L97" i="50"/>
  <c r="F97" i="50"/>
  <c r="J97" i="50"/>
  <c r="N97" i="50"/>
  <c r="E98" i="50"/>
  <c r="I98" i="50"/>
  <c r="M98" i="50"/>
  <c r="F98" i="50"/>
  <c r="J98" i="50"/>
  <c r="N98" i="50"/>
  <c r="C98" i="50"/>
  <c r="G98" i="50"/>
  <c r="K98" i="50"/>
  <c r="F59" i="49"/>
  <c r="G59" i="49"/>
  <c r="H59" i="49"/>
  <c r="I59" i="49"/>
  <c r="J59" i="49"/>
  <c r="K59" i="49"/>
  <c r="L59" i="49"/>
  <c r="M59" i="49"/>
  <c r="E59" i="49"/>
  <c r="N63" i="49"/>
  <c r="N51" i="49"/>
  <c r="N25" i="49"/>
  <c r="N17" i="49"/>
  <c r="N6" i="49"/>
  <c r="N4" i="49"/>
  <c r="O98" i="50" l="1"/>
  <c r="N59" i="49"/>
  <c r="N45" i="49"/>
  <c r="N44" i="49"/>
  <c r="N43" i="49"/>
  <c r="N42" i="49"/>
  <c r="N41" i="49"/>
  <c r="N40" i="49"/>
  <c r="N39" i="49"/>
  <c r="N38" i="49"/>
  <c r="N37" i="49"/>
  <c r="N36" i="49"/>
  <c r="N35" i="49"/>
  <c r="N34" i="49"/>
  <c r="N33" i="49"/>
  <c r="N32" i="49"/>
  <c r="N31" i="49"/>
  <c r="N30" i="49"/>
  <c r="N29" i="49"/>
  <c r="B77" i="49" l="1"/>
  <c r="C77" i="49"/>
  <c r="D77" i="49"/>
  <c r="E77" i="49"/>
  <c r="F77" i="49"/>
  <c r="G77" i="49"/>
  <c r="N68" i="49"/>
  <c r="N69" i="49"/>
  <c r="N70" i="49"/>
  <c r="N71" i="49"/>
  <c r="N72" i="49"/>
  <c r="N73" i="49"/>
  <c r="N74" i="49"/>
  <c r="N75" i="49"/>
  <c r="N76" i="49"/>
  <c r="N62" i="49"/>
  <c r="N58" i="49"/>
  <c r="N57" i="49"/>
  <c r="P58" i="49" s="1"/>
  <c r="N56" i="49"/>
  <c r="N55" i="49"/>
  <c r="N54" i="49"/>
  <c r="N12" i="49"/>
  <c r="N50" i="49"/>
  <c r="N27" i="49"/>
  <c r="N26" i="49"/>
  <c r="N24" i="49"/>
  <c r="N23" i="49"/>
  <c r="N22" i="49"/>
  <c r="N21" i="49"/>
  <c r="N20" i="49"/>
  <c r="N19" i="49"/>
  <c r="N18" i="49"/>
  <c r="N16" i="49"/>
  <c r="N13" i="49"/>
  <c r="N11" i="49"/>
  <c r="N10" i="49"/>
  <c r="N5" i="49"/>
  <c r="N7" i="49"/>
  <c r="N3" i="49"/>
  <c r="N8" i="49" s="1"/>
  <c r="M77" i="49"/>
  <c r="L77" i="49"/>
  <c r="K77" i="49"/>
  <c r="J77" i="49"/>
  <c r="I77" i="49"/>
  <c r="H77" i="49"/>
  <c r="N60" i="49" l="1"/>
  <c r="N77" i="49"/>
  <c r="O26" i="49"/>
  <c r="P23" i="49" s="1"/>
  <c r="P22" i="49" l="1"/>
  <c r="P16" i="49"/>
  <c r="P26" i="49"/>
  <c r="P19" i="49"/>
  <c r="P20" i="49"/>
  <c r="P18" i="49"/>
  <c r="N46" i="49"/>
  <c r="P27" i="49" l="1"/>
  <c r="O28" i="49"/>
  <c r="O29" i="49" s="1"/>
  <c r="O55" i="49" s="1"/>
  <c r="Q73" i="49" l="1"/>
  <c r="R73" i="49" s="1"/>
  <c r="Q72" i="49"/>
  <c r="R72" i="49" s="1"/>
  <c r="E79" i="49" l="1"/>
  <c r="J79" i="49"/>
  <c r="D79" i="49"/>
  <c r="N79" i="49"/>
  <c r="I79" i="49"/>
  <c r="C79" i="49"/>
  <c r="H79" i="49"/>
  <c r="M79" i="49"/>
  <c r="G79" i="49"/>
  <c r="L79" i="49"/>
  <c r="F79" i="49"/>
  <c r="B79" i="49"/>
  <c r="K79" i="49"/>
  <c r="M78" i="49"/>
  <c r="C78" i="49"/>
  <c r="H78" i="49"/>
  <c r="F78" i="49"/>
  <c r="L78" i="49"/>
  <c r="E78" i="49"/>
  <c r="J78" i="49"/>
  <c r="K78" i="49"/>
  <c r="B78" i="49"/>
  <c r="I78" i="49"/>
  <c r="N78" i="49"/>
  <c r="D78" i="49"/>
  <c r="G78" i="49"/>
  <c r="B37" i="13" l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54" i="13" s="1"/>
  <c r="B55" i="13" s="1"/>
  <c r="B56" i="13" s="1"/>
  <c r="B57" i="13" s="1"/>
  <c r="B58" i="13" l="1"/>
  <c r="B59" i="13" s="1"/>
  <c r="B60" i="13" s="1"/>
  <c r="B61" i="13" l="1"/>
  <c r="B62" i="13" s="1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B74" i="13" s="1"/>
  <c r="B75" i="13" s="1"/>
  <c r="B77" i="13" s="1"/>
</calcChain>
</file>

<file path=xl/sharedStrings.xml><?xml version="1.0" encoding="utf-8"?>
<sst xmlns="http://schemas.openxmlformats.org/spreadsheetml/2006/main" count="1502" uniqueCount="437">
  <si>
    <t>%,LACTUALS</t>
  </si>
  <si>
    <t>Questar Gas Labor and Labor Overhead Summary</t>
  </si>
  <si>
    <t>(A)</t>
  </si>
  <si>
    <t>A</t>
  </si>
  <si>
    <t>B</t>
  </si>
  <si>
    <t>C</t>
  </si>
  <si>
    <t>D</t>
  </si>
  <si>
    <t>12 Months</t>
  </si>
  <si>
    <t>%,AFF,FACCOUNTING_PERIOD</t>
  </si>
  <si>
    <t>Actuals</t>
  </si>
  <si>
    <t>Budget</t>
  </si>
  <si>
    <t>Employees</t>
  </si>
  <si>
    <t>%,FACCOUNT,VHEADCT,FCHARTFIELD1,VEC</t>
  </si>
  <si>
    <t>Employee Count ( average)</t>
  </si>
  <si>
    <t>Employee FTE (average)</t>
  </si>
  <si>
    <t>Labor</t>
  </si>
  <si>
    <t>%,QQGC_LAB_BYACCT,FACCOUNT,TQGCACCTS,N107</t>
  </si>
  <si>
    <t>Capital</t>
  </si>
  <si>
    <t>%,QQGC_LAB_BYACCT,FACCOUNT,V146007,V143907</t>
  </si>
  <si>
    <t>Intercompany Capital</t>
  </si>
  <si>
    <t>%,QQGC_LAB_BYACCT,FACCOUNT,V143901,V143903,V146000,V146001,V146002,V146003,V146004,V146005,V146006,V146008,V146010,V146011,V146012,V146013,V146014,V146020,V146022,V146023,V146025,V146028,V146029,V146030,V146031,V146032,V146033,V146034,V146038</t>
  </si>
  <si>
    <t>Intercompany Expense</t>
  </si>
  <si>
    <t>%,QQGC_LAB_BYACCT,FACCOUNT,TQGCACCTS,N146.1</t>
  </si>
  <si>
    <t>Charges to be allocated</t>
  </si>
  <si>
    <t>%,QQGC_LAB_BYACCT,FACCOUNT,V143001,V143100,V143101,V143102,V143103,V154001,V163000,V182313,V182314,V182400,V182401,V184001,V184002,V184004,V184009,V191800,V232020</t>
  </si>
  <si>
    <t>Other</t>
  </si>
  <si>
    <t>%,QQGC_LAB_BYACCT,FACCOUNT,V184058,V232023</t>
  </si>
  <si>
    <t>Allowed Time</t>
  </si>
  <si>
    <t>%,QQGC_LAB_OM_ACCT,FACCOUNT,TQGCACCTS,NOPERATING_EXPENSES</t>
  </si>
  <si>
    <t>Expense (See Note 1)</t>
  </si>
  <si>
    <t>%,LACTUALS,FACCOUNT,V426510,FCHARTFIELD1,V400</t>
  </si>
  <si>
    <t>NGV Expansion</t>
  </si>
  <si>
    <t>%,QQGC_LAB_EXPENSE_OTH,FACCOUNT,TQGCACCTS,NOPERATING_EXPENSES</t>
  </si>
  <si>
    <t>Other Expense</t>
  </si>
  <si>
    <t>%,C</t>
  </si>
  <si>
    <t>Total Base Labor</t>
  </si>
  <si>
    <t>%,QQGC_LAB_INCENTIVE,FACCOUNT,V920000</t>
  </si>
  <si>
    <t>Incentive Accrual Expense</t>
  </si>
  <si>
    <t>%,QQGC_LAB_INCENTIVE,FACCOUNT,V107000</t>
  </si>
  <si>
    <t>Incentive Accrual Capital</t>
  </si>
  <si>
    <t>%,LACTUALS,FACCOUNT,V920002,FCHARTFIELD1,V403</t>
  </si>
  <si>
    <t>Retirement Incentive Expense  1/</t>
  </si>
  <si>
    <t>%,LACTUALS,FACCOUNT,V921000,V921010,V921011,FCHARTFIELD1,V403</t>
  </si>
  <si>
    <t>Stock Compensation Expense</t>
  </si>
  <si>
    <t>Total Labor</t>
  </si>
  <si>
    <t>Labor Expense</t>
  </si>
  <si>
    <t>Expense</t>
  </si>
  <si>
    <t>Retirement Incentive Expense</t>
  </si>
  <si>
    <t xml:space="preserve">                    -  </t>
  </si>
  <si>
    <t>%,QQGC_LAB_SHRD_QGC,FACCOUNT,TQGCACCTS,NOPERATING_EXPENSES</t>
  </si>
  <si>
    <t>Allocated Charges</t>
  </si>
  <si>
    <t>Total Labor Expensed</t>
  </si>
  <si>
    <t>% of  Labor Expensed</t>
  </si>
  <si>
    <t>Total Labor Overhead</t>
  </si>
  <si>
    <t>%,QQGC_LABOH_PENSION</t>
  </si>
  <si>
    <t>Pension</t>
  </si>
  <si>
    <t>%,FACCOUNT,V184054,FCHARTFIELD1,V653</t>
  </si>
  <si>
    <t>Health</t>
  </si>
  <si>
    <t>%,QQGC_LABOH_401K</t>
  </si>
  <si>
    <t>401(k)</t>
  </si>
  <si>
    <t>%,FACCOUNT,V184054,V184055,FCHARTFIELD1,V658</t>
  </si>
  <si>
    <t>Post Retirement</t>
  </si>
  <si>
    <t xml:space="preserve">                   -  </t>
  </si>
  <si>
    <t>%,FACCOUNT,V184051,V184052,FCHARTFIELD1,V701,V702,V703</t>
  </si>
  <si>
    <t>Payroll Taxes</t>
  </si>
  <si>
    <t>%,FACCOUNT,V184058,FCHARTFIELD1,V400,V401</t>
  </si>
  <si>
    <t>%,QQGC_LABOH_ALL</t>
  </si>
  <si>
    <t>Total Labor Overhead by Account</t>
  </si>
  <si>
    <t>This section represents a breakout of the Labor Overhead costs (line 39)</t>
  </si>
  <si>
    <t>%,FACCOUNT,V107000,FCHARTFIELD1,V920</t>
  </si>
  <si>
    <t>based on the accounts the overhead was charged to.</t>
  </si>
  <si>
    <t>%,QQGC_LABOH_IC</t>
  </si>
  <si>
    <t>Intercompany</t>
  </si>
  <si>
    <t>%,FACCOUNT,TQGCACCTS,N163,N184,FCHARTFIELD1,V920</t>
  </si>
  <si>
    <t>Clearing</t>
  </si>
  <si>
    <t>%,FACCOUNT,V408100,FCHARTFIELD1,V920</t>
  </si>
  <si>
    <t>Payroll tax and Expense net to ($1,773,586) as expense for 2023</t>
  </si>
  <si>
    <t>%,FCHARTFIELD1,V920,FACCOUNT,TQGCACCTS,NOTHER_OPER_EXPENSES,NMAINTENANCE_EXPENSE</t>
  </si>
  <si>
    <t>%,FACCOUNT,V182400,V182401,FCHARTFIELD1,V920</t>
  </si>
  <si>
    <t>DSM</t>
  </si>
  <si>
    <t>%,FACCOUNT,V182313,V182314,FCHARTFIELD1,V920</t>
  </si>
  <si>
    <t>Pipeline Integrity</t>
  </si>
  <si>
    <t>Labor Overhead Expensed</t>
  </si>
  <si>
    <t>This section represents a breakout of the Expense portion of Labor Overhead (line 46)</t>
  </si>
  <si>
    <t>broken out by overhead type.</t>
  </si>
  <si>
    <t>Post Retirement Medical &amp; Life</t>
  </si>
  <si>
    <t>%,QQGC_LABOH_ALL,FACCOUNT,TQGCACCTS,NMAINTENANCE_EXPENSE,NOTHER_OPER_EXPENSES</t>
  </si>
  <si>
    <t>Total Labor Overhead Expensed</t>
  </si>
  <si>
    <t>% of Labor Overhead Expensed</t>
  </si>
  <si>
    <t>% of Labor Overhead Expensed Net of Payroll Taxes</t>
  </si>
  <si>
    <t>Direct Affiliate Labor</t>
  </si>
  <si>
    <t>This section represents labor and overhead charged to Questar Gas</t>
  </si>
  <si>
    <t>%,LACTUALS,FCHARTFIELD1,V560,FACCOUNT,TQGCACCTS,NMAINTENANCE_EXPENSE,NOTHER_OPER_EXPENSES</t>
  </si>
  <si>
    <t xml:space="preserve">Affiliated Labor </t>
  </si>
  <si>
    <t>from Questar Pipeline and Questar Corp or DES.  The charges are both</t>
  </si>
  <si>
    <t>%,LACTUALS,FCHARTFIELD1,V561,FACCOUNT,TQGCACCTS,NMAINTENANCE_EXPENSE,NOTHER_OPER_EXPENSES</t>
  </si>
  <si>
    <t>Affiliated Labor Overhead</t>
  </si>
  <si>
    <t>direct and allocated labor and overhead.</t>
  </si>
  <si>
    <t>Total Labor and Labor Overhead Expensed</t>
  </si>
  <si>
    <t>Total Labor and Labor Overhead expensed</t>
  </si>
  <si>
    <t>%,LACTUALS,FCHARTFIELD1,V635,V216,V255,V257,V280,V284,V286,V287,V289,V290,V276,V297,V324,V410,V413,V414,V416,V459,V466,V480,V482,V483,V531,V550,V562,V563,V564,V565,V566,V567,V610,V620,V621,V628,V641,V643,V645,V651,V657,V666,V679,V749,V754,V850,V902,V930,V953,V969,V970,V975,V984,V989,V991,V642,FACCOUNT,TQGCACCTS,NMAINTENANCE_EXPENSE,NOTHER_OPER_EXPENSES</t>
  </si>
  <si>
    <t>Percent Increase</t>
  </si>
  <si>
    <t>Headcount and FTE</t>
  </si>
  <si>
    <t>YTD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</si>
  <si>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</si>
  <si>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</si>
  <si>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</si>
  <si>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</si>
  <si>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</si>
  <si>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</si>
  <si>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</si>
  <si>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</si>
  <si>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</si>
  <si>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</si>
  <si>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</si>
  <si>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</si>
  <si>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Average</t>
  </si>
  <si>
    <t>2022 Standard Hours</t>
  </si>
  <si>
    <t>FTEs</t>
  </si>
  <si>
    <t>2023 Standard Hours</t>
  </si>
  <si>
    <t>2024 Standard Hours</t>
  </si>
  <si>
    <t>Rev/Cost Elements</t>
  </si>
  <si>
    <t>June</t>
  </si>
  <si>
    <t>July</t>
  </si>
  <si>
    <t>Sept</t>
  </si>
  <si>
    <t>Total</t>
  </si>
  <si>
    <t xml:space="preserve">            5300110  Sal-ST Wages</t>
  </si>
  <si>
    <t xml:space="preserve">            5300120  Sal-OT Wages</t>
  </si>
  <si>
    <t xml:space="preserve">                5300170  Sal-Incentive/Bonus</t>
  </si>
  <si>
    <t xml:space="preserve">            5300150  Sal-Vacation Accrual</t>
  </si>
  <si>
    <t xml:space="preserve">                5300180  Sal-Annual Incen</t>
  </si>
  <si>
    <t xml:space="preserve">            5300184  Restrict Stk Grant-W</t>
  </si>
  <si>
    <t>CX Benefits</t>
  </si>
  <si>
    <t xml:space="preserve">            5301010  Emp Ben - Medical</t>
  </si>
  <si>
    <t xml:space="preserve">            5301020  Emp Ben-Dntal/Vision</t>
  </si>
  <si>
    <t xml:space="preserve">            5301030  Emp Ben - Life Insur</t>
  </si>
  <si>
    <t xml:space="preserve">            5301040  Emp Ben - Disability</t>
  </si>
  <si>
    <t xml:space="preserve">            5301065  EmpBen-MEPensionNSC</t>
  </si>
  <si>
    <t xml:space="preserve">            5301066  EmpBen-ME OPEB NSC</t>
  </si>
  <si>
    <t xml:space="preserve">            5301090  Emp Ben Plan - Admin</t>
  </si>
  <si>
    <t xml:space="preserve">            5301130  Emp Ben-Savings Plan</t>
  </si>
  <si>
    <t xml:space="preserve">            5301990  Other Emp Ben - Misc</t>
  </si>
  <si>
    <t xml:space="preserve">            8600000  Planned Benefits</t>
  </si>
  <si>
    <t>Savings plus Other bens</t>
  </si>
  <si>
    <t>8201001  Finance/Accting ST</t>
  </si>
  <si>
    <t>Savins % of total</t>
  </si>
  <si>
    <t>8201003  Enginring/Design ST</t>
  </si>
  <si>
    <t>8201009  Training</t>
  </si>
  <si>
    <t>8201010  Management</t>
  </si>
  <si>
    <t>8201017  Quality Assurance ST</t>
  </si>
  <si>
    <t>8201019  Operations - ST</t>
  </si>
  <si>
    <t>8201030  Metering - ST</t>
  </si>
  <si>
    <t>8201031  Marketing ST</t>
  </si>
  <si>
    <t>8201032  Supervision</t>
  </si>
  <si>
    <t>8201042  CUSTOMER SVC - ST</t>
  </si>
  <si>
    <t>8201052  Land - ST</t>
  </si>
  <si>
    <t>8201103  Enginring/Design OT</t>
  </si>
  <si>
    <t>8201109  Training - OT</t>
  </si>
  <si>
    <t>8201110  Management - OT</t>
  </si>
  <si>
    <t>8201117  Quality Assurance OT</t>
  </si>
  <si>
    <t>8201119  Operations - OT</t>
  </si>
  <si>
    <t>8201130  Metering - OT</t>
  </si>
  <si>
    <t>8201142  CUSTOMER SVC - OT</t>
  </si>
  <si>
    <t xml:space="preserve">            8203000  Planned Project Labor</t>
  </si>
  <si>
    <t>*           Salaries, Wages &amp; Benefits</t>
  </si>
  <si>
    <t xml:space="preserve">            5409202  CA-AIP</t>
  </si>
  <si>
    <t xml:space="preserve">                5409203  CA-LTIP/Restricted S</t>
  </si>
  <si>
    <t xml:space="preserve">            5409261  CA-Emp Bfit-Medical</t>
  </si>
  <si>
    <t xml:space="preserve">            5409262  CA-Emp Bfit-Other</t>
  </si>
  <si>
    <t>Savings portion of other</t>
  </si>
  <si>
    <t xml:space="preserve">            5409263  CA-Emp Bfit-OPEB</t>
  </si>
  <si>
    <t xml:space="preserve">            5409264  CA-Emp Bfit-Pensions</t>
  </si>
  <si>
    <t xml:space="preserve">            5404081  CA-Payroll Taxes</t>
  </si>
  <si>
    <t xml:space="preserve">                5409201  CA-Vacation Liability</t>
  </si>
  <si>
    <t xml:space="preserve">            5703100  Payroll Taxes</t>
  </si>
  <si>
    <t>DES Budget</t>
  </si>
  <si>
    <t>Accounts</t>
  </si>
  <si>
    <t>YTD Actual</t>
  </si>
  <si>
    <t>YTD Plan</t>
  </si>
  <si>
    <t xml:space="preserve">            5303040  Environment Services</t>
  </si>
  <si>
    <t xml:space="preserve">            5303130  Building/Grds Maint</t>
  </si>
  <si>
    <t xml:space="preserve">            8509200  SETL-DES Labor</t>
  </si>
  <si>
    <t xml:space="preserve">            5303190  Misc Repairs/Maint</t>
  </si>
  <si>
    <t>**          Operations and Maintenance E</t>
  </si>
  <si>
    <t xml:space="preserve">            5303210  Actg/Auditing Svcs</t>
  </si>
  <si>
    <t>******      In/Ls Bf IT &amp; Cum Ch</t>
  </si>
  <si>
    <t xml:space="preserve">            5304390  Misc Supplies</t>
  </si>
  <si>
    <t xml:space="preserve">            5307010  Rent Exp-Buildings</t>
  </si>
  <si>
    <t>Benefits</t>
  </si>
  <si>
    <t xml:space="preserve">            5309010  Utils-Electric/Gas</t>
  </si>
  <si>
    <t xml:space="preserve">            5309030  Utilities - Water</t>
  </si>
  <si>
    <t>BUDGET</t>
  </si>
  <si>
    <t>MONTH</t>
  </si>
  <si>
    <t>Jan 2025</t>
  </si>
  <si>
    <t>Feb 2025</t>
  </si>
  <si>
    <t>March 2025</t>
  </si>
  <si>
    <t>Apr 2025</t>
  </si>
  <si>
    <t>May 2025</t>
  </si>
  <si>
    <t>June 2025</t>
  </si>
  <si>
    <t>July 2025</t>
  </si>
  <si>
    <t>Aug 2025</t>
  </si>
  <si>
    <t>Sept 2025</t>
  </si>
  <si>
    <t>Oct 2025</t>
  </si>
  <si>
    <t>Nov 2025</t>
  </si>
  <si>
    <t>Dec 2025</t>
  </si>
  <si>
    <t>YTD 2025</t>
  </si>
  <si>
    <t xml:space="preserve">            8201031  Marketing ST</t>
  </si>
  <si>
    <t>Jan 2024</t>
  </si>
  <si>
    <t>Feb 2024</t>
  </si>
  <si>
    <t>March 2024</t>
  </si>
  <si>
    <t>Apr 2024</t>
  </si>
  <si>
    <t>May 2024</t>
  </si>
  <si>
    <t>June 2024</t>
  </si>
  <si>
    <t>Jul 2024</t>
  </si>
  <si>
    <t>Aug 2024</t>
  </si>
  <si>
    <t>Sep 2024</t>
  </si>
  <si>
    <t>Oct 2024</t>
  </si>
  <si>
    <t>Nov 2024</t>
  </si>
  <si>
    <t>Dec 2024</t>
  </si>
  <si>
    <t>YTD 2024</t>
  </si>
  <si>
    <t xml:space="preserve">            8201003  Enginring/Design ST</t>
  </si>
  <si>
    <t xml:space="preserve">            8201103  Enginring/Design OT</t>
  </si>
  <si>
    <t xml:space="preserve">  5404081  CA-Payroll Taxes</t>
  </si>
  <si>
    <t xml:space="preserve">  5409201  CA-Vacation Liability</t>
  </si>
  <si>
    <t xml:space="preserve">  5409261  CA-Emp Bfit-Medical</t>
  </si>
  <si>
    <t xml:space="preserve">  5409262  CA-Emp Bfit-Other</t>
  </si>
  <si>
    <t xml:space="preserve">  5409263  CA-Emp Bfit-OPEB</t>
  </si>
  <si>
    <t xml:space="preserve">  5409264  CA-Emp Bfit-Pensions</t>
  </si>
  <si>
    <t xml:space="preserve">  5409997  CA-Salaries Accrual</t>
  </si>
  <si>
    <t xml:space="preserve">  5409999  CA-Labor Residual True-Up</t>
  </si>
  <si>
    <t xml:space="preserve">  8201003  Enginring/Design ST</t>
  </si>
  <si>
    <t xml:space="preserve">  8201010  Activity Alloc - Management</t>
  </si>
  <si>
    <t xml:space="preserve">  8201017  Quality Assurance ST</t>
  </si>
  <si>
    <t xml:space="preserve">  8201031  Activity Alloc - Marketing</t>
  </si>
  <si>
    <t xml:space="preserve">  8201032  Activity Alloc - Supervision</t>
  </si>
  <si>
    <t xml:space="preserve">  8201042  CUSTOMER SVC - ST</t>
  </si>
  <si>
    <t xml:space="preserve">  8201142  CUSTOMER SVC - OT</t>
  </si>
  <si>
    <t xml:space="preserve">  8201014  Technical Support ST</t>
  </si>
  <si>
    <t xml:space="preserve">  8201019  Operations - ST</t>
  </si>
  <si>
    <t xml:space="preserve">  8201043  DIST OPS (GAS) - ST</t>
  </si>
  <si>
    <t xml:space="preserve">  8201103  Enginring/Design OT</t>
  </si>
  <si>
    <t xml:space="preserve">  8201114  Technical Support OT</t>
  </si>
  <si>
    <t xml:space="preserve">  8201119  Operations - OT</t>
  </si>
  <si>
    <t xml:space="preserve">  8201132  Supervision - OT</t>
  </si>
  <si>
    <t xml:space="preserve">  8201143  DIST OPS (GAS) - OT</t>
  </si>
  <si>
    <t xml:space="preserve">  5300110  Sal-ST Wages</t>
  </si>
  <si>
    <t xml:space="preserve">  5300120  Salaried - Overtime Wages</t>
  </si>
  <si>
    <t xml:space="preserve">  5300130  Salaried - Supplemental Pay</t>
  </si>
  <si>
    <t xml:space="preserve">  5300161  Salaried - Severance</t>
  </si>
  <si>
    <t xml:space="preserve">  5300170  Sal-Incentive/Bonus</t>
  </si>
  <si>
    <t xml:space="preserve">  5300171  Sal-Other Incentive</t>
  </si>
  <si>
    <t xml:space="preserve">  5300190  Salaried - Commissions</t>
  </si>
  <si>
    <t xml:space="preserve">  5300196  Salary Expense Accrual</t>
  </si>
  <si>
    <t xml:space="preserve">  5300210  Hourly - Straight-Time Wages</t>
  </si>
  <si>
    <t xml:space="preserve">  5300220  Hourly - Overtime Wages</t>
  </si>
  <si>
    <t xml:space="preserve">  5300230  Hourly - Supplemental Pay</t>
  </si>
  <si>
    <t xml:space="preserve">  5300270  Hourly - Incentives / Bonuses</t>
  </si>
  <si>
    <t xml:space="preserve">  5300296  Hourly Expense Accrual</t>
  </si>
  <si>
    <t xml:space="preserve">  5300180  Salaried - Annual Incentive</t>
  </si>
  <si>
    <t xml:space="preserve">  5409202  CA-AIP</t>
  </si>
  <si>
    <t>Net Incentive Expense</t>
  </si>
  <si>
    <t xml:space="preserve">  5300184  Restrict Stk Grant-W</t>
  </si>
  <si>
    <t xml:space="preserve">  5409203  CA-LTIP/Restricted Stk</t>
  </si>
  <si>
    <t>Net Stock Compensation Expense</t>
  </si>
  <si>
    <t xml:space="preserve">  5301062  Emp Ben - ME Service</t>
  </si>
  <si>
    <t xml:space="preserve">  5301065  EmpBen-MEPensionNSC</t>
  </si>
  <si>
    <t xml:space="preserve">  5301064  EmpBen-MEOPEBService</t>
  </si>
  <si>
    <t xml:space="preserve">  5301066  EmpBen-ME OPEB NSC</t>
  </si>
  <si>
    <t xml:space="preserve">  5301010  Employee Benefits - Medical</t>
  </si>
  <si>
    <t xml:space="preserve">  5301020  Emp Ben-Dntal/Vision</t>
  </si>
  <si>
    <t xml:space="preserve">  5301130  Emp Ben-Savings Plan</t>
  </si>
  <si>
    <t xml:space="preserve">  5703100  Payroll Taxes</t>
  </si>
  <si>
    <t xml:space="preserve">  5300150  Salaried - Vacation Accrual</t>
  </si>
  <si>
    <t xml:space="preserve">  5301030  Emp Ben - Life Insur</t>
  </si>
  <si>
    <t xml:space="preserve">  5301040  Emp Ben - Disability</t>
  </si>
  <si>
    <t xml:space="preserve">  5301090  Emp Ben Plan - Admin</t>
  </si>
  <si>
    <t xml:space="preserve">  5301990  Other Emp Ben - Misc</t>
  </si>
  <si>
    <t xml:space="preserve">  5300996  Cap Ben-Proj Set Onl</t>
  </si>
  <si>
    <t xml:space="preserve">  5300999  Cap Labor PS Settle</t>
  </si>
  <si>
    <t xml:space="preserve">  8201001  Finance/Accting ST</t>
  </si>
  <si>
    <t xml:space="preserve">  8201002  Project Mngement ST</t>
  </si>
  <si>
    <t xml:space="preserve">  8201008  Administration ST</t>
  </si>
  <si>
    <t xml:space="preserve">  8201009  Activity Alloc - Training</t>
  </si>
  <si>
    <t xml:space="preserve">  8201011  Prodctn Team Lead ST</t>
  </si>
  <si>
    <t xml:space="preserve">  8201015  Safety/Security ST</t>
  </si>
  <si>
    <t xml:space="preserve">  8201016  Info Technology</t>
  </si>
  <si>
    <t xml:space="preserve">  8201023  Activity Alloc - Welder - ST</t>
  </si>
  <si>
    <t xml:space="preserve">  8201030  Metering - ST</t>
  </si>
  <si>
    <t xml:space="preserve">  8201034  Activity Alloc - Facilities</t>
  </si>
  <si>
    <t xml:space="preserve">  8201045  Activity Alloc - Fleet ST</t>
  </si>
  <si>
    <t xml:space="preserve">  8201047  Gas Line - ST</t>
  </si>
  <si>
    <t xml:space="preserve">  8201048  Geology/Science - ST</t>
  </si>
  <si>
    <t xml:space="preserve">  8201049  Gas Operations - ST</t>
  </si>
  <si>
    <t xml:space="preserve">  8201050  General Svcs - ST</t>
  </si>
  <si>
    <t xml:space="preserve">  8201052  Activity Alloc - Land - ST</t>
  </si>
  <si>
    <t xml:space="preserve">  8201053  Activity Alloc - Legal - ST</t>
  </si>
  <si>
    <t xml:space="preserve">  8201054  Material Adm - ST</t>
  </si>
  <si>
    <t xml:space="preserve">  8201056  Supply Chain - ST</t>
  </si>
  <si>
    <t xml:space="preserve">  8201060  Technical Salary Spt</t>
  </si>
  <si>
    <t xml:space="preserve">  8201101  Finance/Accting OT</t>
  </si>
  <si>
    <t xml:space="preserve">  8201102  Project Mngement OT</t>
  </si>
  <si>
    <t xml:space="preserve">  8201108  Administration OT</t>
  </si>
  <si>
    <t xml:space="preserve">  8201109  Activity Alloc - Training OT</t>
  </si>
  <si>
    <t xml:space="preserve">  8201110  Management - OT</t>
  </si>
  <si>
    <t xml:space="preserve">  8201111  Prodctn Team Lead OT</t>
  </si>
  <si>
    <t xml:space="preserve">  8201116  Info Tech - OT</t>
  </si>
  <si>
    <t xml:space="preserve">  8201117  Quality Assurance OT</t>
  </si>
  <si>
    <t xml:space="preserve">  8201123  Activity Alloc - Welder - OT</t>
  </si>
  <si>
    <t xml:space="preserve">  8201130  Metering - OT</t>
  </si>
  <si>
    <t xml:space="preserve">  8201131  Activity Alloc - Marketing OT</t>
  </si>
  <si>
    <t xml:space="preserve">  8201134  Facilities OT</t>
  </si>
  <si>
    <t xml:space="preserve">  8201145  Activity Alloc - Fleet OT</t>
  </si>
  <si>
    <t xml:space="preserve">  8201146  Gas Control - OT</t>
  </si>
  <si>
    <t xml:space="preserve">  8201147  Gas Line - OT</t>
  </si>
  <si>
    <t xml:space="preserve">  8201148  Geology/Science - OT</t>
  </si>
  <si>
    <t xml:space="preserve">  8201149  Gas Operations - OT</t>
  </si>
  <si>
    <t xml:space="preserve">  8201150  General Svcs - OT</t>
  </si>
  <si>
    <t xml:space="preserve">  8201153  Activity Alloc - Legal - OT</t>
  </si>
  <si>
    <t xml:space="preserve">  8201154  Material Adm - OT</t>
  </si>
  <si>
    <t xml:space="preserve">  8201156  Supply Chain - OT</t>
  </si>
  <si>
    <t xml:space="preserve">  8201160  Tech Salary Sppt-OT</t>
  </si>
  <si>
    <t>Total Capital and Other Labor</t>
  </si>
  <si>
    <t>Intercompany Labor</t>
  </si>
  <si>
    <t>Intercompany Labor Overhead</t>
  </si>
  <si>
    <t xml:space="preserve">  5409204  CA-Other Incentives</t>
  </si>
  <si>
    <t>Percent for savings plan</t>
  </si>
  <si>
    <t>Total Capital, DSM, Sys Integ and Other Benefits</t>
  </si>
  <si>
    <t>Qpipe labor</t>
  </si>
  <si>
    <t>Qpipe oh</t>
  </si>
  <si>
    <t>Less DES</t>
  </si>
  <si>
    <t xml:space="preserve">  5301060  Employee Benefits - OPEB</t>
  </si>
  <si>
    <t xml:space="preserve">  5301110  Employee Pensions</t>
  </si>
  <si>
    <t xml:space="preserve">  8209001  DES-Fin/Accting ST</t>
  </si>
  <si>
    <t xml:space="preserve">  8209002  DES-Project Mgmt ST</t>
  </si>
  <si>
    <t xml:space="preserve">  8209003  DES-Engr/Design ST</t>
  </si>
  <si>
    <t xml:space="preserve">  8209004  DES-Procurement ST</t>
  </si>
  <si>
    <t xml:space="preserve">  8209005  DES-Environmntal ST</t>
  </si>
  <si>
    <t xml:space="preserve">  8209007  DES-Fuel Mgmt ST</t>
  </si>
  <si>
    <t xml:space="preserve">  8209008  DES-Admin ST</t>
  </si>
  <si>
    <t xml:space="preserve">  8209009  DES-Training ST</t>
  </si>
  <si>
    <t xml:space="preserve">  8209010  DES-Management ST</t>
  </si>
  <si>
    <t xml:space="preserve">  8209011  DES-Prod TeamLead ST</t>
  </si>
  <si>
    <t xml:space="preserve">  8209013  DES-Planner ST</t>
  </si>
  <si>
    <t xml:space="preserve">  8209014  DES-Tech Support ST</t>
  </si>
  <si>
    <t xml:space="preserve">  8209015  DES-SaftySecurity ST</t>
  </si>
  <si>
    <t xml:space="preserve">  8209016  DES-Info Tech ST</t>
  </si>
  <si>
    <t xml:space="preserve">  8209031  DES-Marketing ST</t>
  </si>
  <si>
    <t xml:space="preserve">  8209032  DES-Supervision ST</t>
  </si>
  <si>
    <t xml:space="preserve">  8209033  DES-Telecomm ST</t>
  </si>
  <si>
    <t xml:space="preserve">  8209034  DES-Facilities ST</t>
  </si>
  <si>
    <t xml:space="preserve">  8209042  DES-Customer Svc  ST</t>
  </si>
  <si>
    <t xml:space="preserve">  8209044  DES-Ext Affairs ST</t>
  </si>
  <si>
    <t xml:space="preserve">  8209045  DES-Activity Alloc - Fleet ST</t>
  </si>
  <si>
    <t xml:space="preserve">  8209046  DES-Gas Control - ST</t>
  </si>
  <si>
    <t xml:space="preserve">  8209048  DES-GeolgyScience ST</t>
  </si>
  <si>
    <t xml:space="preserve">  8209049  DES-Gas Ops - ST</t>
  </si>
  <si>
    <t xml:space="preserve">  8209050  DES-General Svcs  ST</t>
  </si>
  <si>
    <t xml:space="preserve">  8209051  DES-Human Resourc ST</t>
  </si>
  <si>
    <t xml:space="preserve">  8209053  DES-Legal - ST</t>
  </si>
  <si>
    <t xml:space="preserve">  8209056  DES-Supply Chain  ST</t>
  </si>
  <si>
    <t xml:space="preserve">  8209059  DES-Gas Supply - ST</t>
  </si>
  <si>
    <t xml:space="preserve">  8209101  DES-Fin/Accting OT</t>
  </si>
  <si>
    <t xml:space="preserve">  8209102  DES-Project Mgmt OT</t>
  </si>
  <si>
    <t xml:space="preserve">  8209103  DES-Engr/Design OT</t>
  </si>
  <si>
    <t xml:space="preserve">  8209105  DES-Environmental OT</t>
  </si>
  <si>
    <t xml:space="preserve">  8209108  DES-Admin OT</t>
  </si>
  <si>
    <t xml:space="preserve">  8209110  DES-Management  OT</t>
  </si>
  <si>
    <t xml:space="preserve">  8209114  DES-Tech Support OT</t>
  </si>
  <si>
    <t xml:space="preserve">  8209115  DES-Safety/Secur. OT</t>
  </si>
  <si>
    <t xml:space="preserve">  8209116  DES-Info Tech - OT</t>
  </si>
  <si>
    <t xml:space="preserve">  8209132  DES-Supervision - OT</t>
  </si>
  <si>
    <t xml:space="preserve">  8209133  DES-Telecomm OT</t>
  </si>
  <si>
    <t xml:space="preserve">  8209134  DES-Facilities OT</t>
  </si>
  <si>
    <t xml:space="preserve">  8209140  DES - Executive</t>
  </si>
  <si>
    <t xml:space="preserve">  8209144  DES-Ext Affairs OT</t>
  </si>
  <si>
    <t xml:space="preserve">  8209145  DES-Activity Alloc - Fleet OT</t>
  </si>
  <si>
    <t xml:space="preserve">  8209150  DES-General Svcs  OT</t>
  </si>
  <si>
    <t xml:space="preserve">  8209151  DES-Human Resourc OT</t>
  </si>
  <si>
    <t xml:space="preserve">  8209153  DES-Legal - OT</t>
  </si>
  <si>
    <t xml:space="preserve">  8209156  DES-Supply Chain OT</t>
  </si>
  <si>
    <t xml:space="preserve">  8509200  SETL-DES Labor</t>
  </si>
  <si>
    <t>* * Total</t>
  </si>
  <si>
    <t xml:space="preserve">  5409265  CA-Exec Supp Comp</t>
  </si>
  <si>
    <t xml:space="preserve">  8504081  SETL-Payroll Taxes</t>
  </si>
  <si>
    <t xml:space="preserve">  8509201  SETL-Vacation Liability</t>
  </si>
  <si>
    <t xml:space="preserve">  8509202  SETL-AIP</t>
  </si>
  <si>
    <t xml:space="preserve">  8509203  SETL-LTIP/Restricted Stk</t>
  </si>
  <si>
    <t xml:space="preserve">  8509204  SETL-Other Incentives</t>
  </si>
  <si>
    <t xml:space="preserve">  8509261  SETL-Emp Bfit-Medical</t>
  </si>
  <si>
    <t xml:space="preserve">  8509262  SETL-Emp Bfit-Other</t>
  </si>
  <si>
    <t xml:space="preserve">  8509263  SETL-Emp Bfit-OPEB</t>
  </si>
  <si>
    <t xml:space="preserve">  8509264  SETL-Emp Bfit-Pensions</t>
  </si>
  <si>
    <t xml:space="preserve">  8509265  SETL-Exec Supp Comp</t>
  </si>
  <si>
    <t xml:space="preserve">  8509999  SETL-Labor Residual</t>
  </si>
  <si>
    <t>Adjust out DES</t>
  </si>
  <si>
    <t xml:space="preserve">  8201005  Environmental</t>
  </si>
  <si>
    <t xml:space="preserve">  8201033  Telecomm ST</t>
  </si>
  <si>
    <t xml:space="preserve">  8201044  External Affairs ST</t>
  </si>
  <si>
    <t xml:space="preserve">  8201051  Human Resource - ST</t>
  </si>
  <si>
    <t xml:space="preserve">  8201133  Telecomm OT</t>
  </si>
  <si>
    <t xml:space="preserve">  8201140  Activity Alloc - Executive</t>
  </si>
  <si>
    <t xml:space="preserve">  8201151  Human Resource - OT</t>
  </si>
  <si>
    <t xml:space="preserve">            8600015  Plan Incentive</t>
  </si>
  <si>
    <t xml:space="preserve">            8201009  Training</t>
  </si>
  <si>
    <t xml:space="preserve">            8201010  Management</t>
  </si>
  <si>
    <t xml:space="preserve">            8201017  Quality Assurance ST</t>
  </si>
  <si>
    <t xml:space="preserve">            8201019  Operations - ST</t>
  </si>
  <si>
    <t xml:space="preserve">            8201030  Metering - ST</t>
  </si>
  <si>
    <t xml:space="preserve">            8201032  Supervision</t>
  </si>
  <si>
    <t xml:space="preserve">            8201042  CUSTOMER SVC - ST</t>
  </si>
  <si>
    <t xml:space="preserve">            8201052  Land - ST</t>
  </si>
  <si>
    <t xml:space="preserve">            8201109  Training - OT</t>
  </si>
  <si>
    <t xml:space="preserve">            8201110  Management - OT</t>
  </si>
  <si>
    <t xml:space="preserve">            8201117  Quality Assurance OT</t>
  </si>
  <si>
    <t xml:space="preserve">            8201119  Operations - OT</t>
  </si>
  <si>
    <t xml:space="preserve">            8201130  Metering - OT</t>
  </si>
  <si>
    <t xml:space="preserve">            8201131  Marketing - OT</t>
  </si>
  <si>
    <t xml:space="preserve">            8201142  CUSTOMER SVC - OT</t>
  </si>
  <si>
    <t>Jan 2023</t>
  </si>
  <si>
    <t>Feb 2023</t>
  </si>
  <si>
    <t>March 2023</t>
  </si>
  <si>
    <t>Apr 2023</t>
  </si>
  <si>
    <t>May 2023</t>
  </si>
  <si>
    <t>June 2023</t>
  </si>
  <si>
    <t>Jul 2023</t>
  </si>
  <si>
    <t>Aug 2023</t>
  </si>
  <si>
    <t>Sep 2023</t>
  </si>
  <si>
    <t>Oct 2023</t>
  </si>
  <si>
    <t>Nov 2023</t>
  </si>
  <si>
    <t>Dec 2023</t>
  </si>
  <si>
    <t>YTD 2023</t>
  </si>
  <si>
    <t xml:space="preserve">  5300271  Hrly-Other Incentiv</t>
  </si>
  <si>
    <t xml:space="preserve">  8201055  Overhead Line - ST</t>
  </si>
  <si>
    <t>Total pension</t>
  </si>
  <si>
    <t>Expense pension</t>
  </si>
  <si>
    <t>Mar 2023</t>
  </si>
  <si>
    <t>Total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</si>
</sst>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[$-409]d\-mmm\-yyyy;@"/>
    <numFmt numFmtId="167" formatCode="_(* #,##0.000_);_(* \(#,##0.000\);_(* &quot;-&quot;??_);_(@_)"/>
    <numFmt numFmtId="168" formatCode="_(* #,##0.00000_);_(* \(#,##0.00000\);_(* &quot;-&quot;??_);_(@_)"/>
    <numFmt numFmtId="169" formatCode="_(* #,##0.000000_);_(* \(#,##0.000000\);_(* &quot;-&quot;??_);_(@_)"/>
    <numFmt numFmtId="170" formatCode="#,##0_-;#,##0\-;&quot; &quot;"/>
    <numFmt numFmtId="171" formatCode="#,##0_);\(#,##0\);&quot; &quot;"/>
    <numFmt numFmtId="172" formatCode="0.000"/>
  </numFmts>
  <fonts count="37" x14ac:knownFonts="1">
    <font>
      <sz val="10"/>
      <name val="Arial Narrow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sz val="10"/>
      <name val="Arial"/>
      <family val="2"/>
    </font>
    <font>
      <sz val="14"/>
      <name val="Arial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b/>
      <sz val="10"/>
      <name val="MS Sans Serif"/>
      <family val="2"/>
    </font>
    <font>
      <sz val="11"/>
      <name val="Arial"/>
      <family val="2"/>
    </font>
    <font>
      <b/>
      <sz val="10"/>
      <name val="Arial Narrow"/>
      <family val="2"/>
    </font>
    <font>
      <sz val="8"/>
      <name val="Arial Narrow"/>
      <family val="2"/>
    </font>
    <font>
      <sz val="10"/>
      <name val="Arial"/>
      <family val="2"/>
    </font>
    <font>
      <sz val="8"/>
      <name val="Arial Narrow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8"/>
      <name val="Arial"/>
      <family val="2"/>
    </font>
    <font>
      <b/>
      <sz val="12"/>
      <name val="Arial Narrow"/>
      <family val="2"/>
    </font>
    <font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60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56">
    <xf numFmtId="0" fontId="0" fillId="0" borderId="0"/>
    <xf numFmtId="43" fontId="18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9" fontId="18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0" fontId="17" fillId="0" borderId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4" fillId="0" borderId="0"/>
    <xf numFmtId="0" fontId="26" fillId="0" borderId="10">
      <alignment horizontal="center"/>
    </xf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43" fontId="8" fillId="0" borderId="0" applyFont="0" applyFill="0" applyBorder="0" applyAlignment="0" applyProtection="0"/>
    <xf numFmtId="0" fontId="30" fillId="0" borderId="0"/>
    <xf numFmtId="0" fontId="7" fillId="0" borderId="0"/>
    <xf numFmtId="0" fontId="7" fillId="0" borderId="0"/>
    <xf numFmtId="0" fontId="19" fillId="0" borderId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4" fontId="33" fillId="5" borderId="11" applyNumberFormat="0" applyProtection="0">
      <alignment vertical="center"/>
    </xf>
    <xf numFmtId="4" fontId="33" fillId="3" borderId="11" applyNumberFormat="0" applyProtection="0">
      <alignment horizontal="left" vertical="center" indent="1"/>
    </xf>
    <xf numFmtId="4" fontId="33" fillId="0" borderId="11" applyNumberFormat="0" applyProtection="0">
      <alignment horizontal="right" vertical="center"/>
    </xf>
    <xf numFmtId="4" fontId="33" fillId="6" borderId="11" applyNumberFormat="0" applyProtection="0">
      <alignment horizontal="left" vertical="center" indent="1"/>
    </xf>
    <xf numFmtId="4" fontId="33" fillId="6" borderId="11" applyNumberFormat="0" applyProtection="0">
      <alignment horizontal="left" vertical="center" indent="1"/>
    </xf>
    <xf numFmtId="0" fontId="34" fillId="7" borderId="0"/>
    <xf numFmtId="0" fontId="1" fillId="0" borderId="0"/>
    <xf numFmtId="0" fontId="19" fillId="0" borderId="0"/>
  </cellStyleXfs>
  <cellXfs count="145">
    <xf numFmtId="0" fontId="0" fillId="0" borderId="0" xfId="0"/>
    <xf numFmtId="164" fontId="19" fillId="0" borderId="0" xfId="1" applyNumberFormat="1" applyFont="1"/>
    <xf numFmtId="0" fontId="19" fillId="0" borderId="0" xfId="1" applyNumberFormat="1" applyFont="1" applyAlignment="1">
      <alignment horizontal="center"/>
    </xf>
    <xf numFmtId="165" fontId="19" fillId="0" borderId="0" xfId="10" applyNumberFormat="1" applyFont="1"/>
    <xf numFmtId="164" fontId="19" fillId="0" borderId="0" xfId="1" quotePrefix="1" applyNumberFormat="1" applyFont="1" applyAlignment="1">
      <alignment horizontal="left"/>
    </xf>
    <xf numFmtId="164" fontId="19" fillId="0" borderId="1" xfId="1" applyNumberFormat="1" applyFont="1" applyBorder="1"/>
    <xf numFmtId="164" fontId="19" fillId="0" borderId="0" xfId="1" applyNumberFormat="1" applyFont="1" applyAlignment="1">
      <alignment horizontal="left"/>
    </xf>
    <xf numFmtId="164" fontId="19" fillId="0" borderId="0" xfId="1" applyNumberFormat="1" applyFont="1" applyBorder="1"/>
    <xf numFmtId="164" fontId="20" fillId="0" borderId="0" xfId="1" applyNumberFormat="1" applyFont="1" applyBorder="1" applyAlignment="1">
      <alignment horizontal="center"/>
    </xf>
    <xf numFmtId="164" fontId="19" fillId="0" borderId="0" xfId="1" quotePrefix="1" applyNumberFormat="1" applyFont="1" applyBorder="1" applyAlignment="1">
      <alignment horizontal="center"/>
    </xf>
    <xf numFmtId="0" fontId="19" fillId="0" borderId="0" xfId="1" applyNumberFormat="1" applyFont="1" applyBorder="1" applyAlignment="1">
      <alignment horizontal="center"/>
    </xf>
    <xf numFmtId="164" fontId="19" fillId="0" borderId="0" xfId="1" quotePrefix="1" applyNumberFormat="1" applyFont="1" applyBorder="1" applyAlignment="1">
      <alignment horizontal="left"/>
    </xf>
    <xf numFmtId="165" fontId="19" fillId="0" borderId="0" xfId="10" applyNumberFormat="1" applyFont="1" applyBorder="1"/>
    <xf numFmtId="164" fontId="22" fillId="0" borderId="0" xfId="1" applyNumberFormat="1" applyFont="1"/>
    <xf numFmtId="0" fontId="19" fillId="0" borderId="0" xfId="1" applyNumberFormat="1" applyFont="1" applyAlignment="1">
      <alignment horizontal="left"/>
    </xf>
    <xf numFmtId="164" fontId="19" fillId="0" borderId="2" xfId="1" applyNumberFormat="1" applyFont="1" applyBorder="1" applyAlignment="1">
      <alignment horizontal="left"/>
    </xf>
    <xf numFmtId="0" fontId="19" fillId="0" borderId="0" xfId="1" applyNumberFormat="1" applyFont="1" applyBorder="1" applyAlignment="1">
      <alignment horizontal="left"/>
    </xf>
    <xf numFmtId="0" fontId="22" fillId="0" borderId="0" xfId="1" applyNumberFormat="1" applyFont="1" applyBorder="1" applyAlignment="1">
      <alignment horizontal="left"/>
    </xf>
    <xf numFmtId="164" fontId="22" fillId="0" borderId="0" xfId="1" quotePrefix="1" applyNumberFormat="1" applyFont="1" applyBorder="1" applyAlignment="1">
      <alignment horizontal="left"/>
    </xf>
    <xf numFmtId="164" fontId="19" fillId="0" borderId="3" xfId="1" quotePrefix="1" applyNumberFormat="1" applyFont="1" applyBorder="1" applyAlignment="1">
      <alignment horizontal="left"/>
    </xf>
    <xf numFmtId="164" fontId="22" fillId="0" borderId="0" xfId="1" applyNumberFormat="1" applyFont="1" applyBorder="1"/>
    <xf numFmtId="164" fontId="22" fillId="0" borderId="0" xfId="1" applyNumberFormat="1" applyFont="1" applyBorder="1" applyAlignment="1">
      <alignment horizontal="left"/>
    </xf>
    <xf numFmtId="0" fontId="19" fillId="0" borderId="0" xfId="1" quotePrefix="1" applyNumberFormat="1" applyFont="1" applyBorder="1" applyAlignment="1">
      <alignment horizontal="left"/>
    </xf>
    <xf numFmtId="164" fontId="19" fillId="0" borderId="0" xfId="1" applyNumberFormat="1" applyFont="1" applyBorder="1" applyAlignment="1">
      <alignment horizontal="left"/>
    </xf>
    <xf numFmtId="165" fontId="19" fillId="0" borderId="0" xfId="10" quotePrefix="1" applyNumberFormat="1" applyFont="1" applyBorder="1" applyAlignment="1">
      <alignment horizontal="left"/>
    </xf>
    <xf numFmtId="10" fontId="19" fillId="0" borderId="0" xfId="10" applyNumberFormat="1" applyFont="1"/>
    <xf numFmtId="10" fontId="19" fillId="0" borderId="0" xfId="10" applyNumberFormat="1" applyFont="1" applyBorder="1" applyAlignment="1">
      <alignment horizontal="left"/>
    </xf>
    <xf numFmtId="10" fontId="19" fillId="0" borderId="0" xfId="10" applyNumberFormat="1" applyFont="1" applyBorder="1"/>
    <xf numFmtId="10" fontId="19" fillId="0" borderId="0" xfId="10" quotePrefix="1" applyNumberFormat="1" applyFont="1" applyBorder="1" applyAlignment="1">
      <alignment horizontal="left"/>
    </xf>
    <xf numFmtId="164" fontId="19" fillId="0" borderId="1" xfId="1" applyNumberFormat="1" applyFont="1" applyBorder="1" applyAlignment="1">
      <alignment horizontal="left"/>
    </xf>
    <xf numFmtId="164" fontId="19" fillId="0" borderId="0" xfId="1" applyNumberFormat="1" applyFont="1" applyBorder="1" applyAlignment="1">
      <alignment horizontal="center"/>
    </xf>
    <xf numFmtId="164" fontId="19" fillId="0" borderId="3" xfId="1" applyNumberFormat="1" applyFont="1" applyBorder="1" applyAlignment="1">
      <alignment horizontal="center"/>
    </xf>
    <xf numFmtId="0" fontId="23" fillId="0" borderId="0" xfId="0" quotePrefix="1" applyFont="1" applyAlignment="1">
      <alignment horizontal="left"/>
    </xf>
    <xf numFmtId="164" fontId="19" fillId="0" borderId="0" xfId="2" applyNumberFormat="1" applyFont="1" applyBorder="1" applyAlignment="1">
      <alignment horizontal="center"/>
    </xf>
    <xf numFmtId="0" fontId="22" fillId="0" borderId="0" xfId="1" quotePrefix="1" applyNumberFormat="1" applyFont="1" applyFill="1" applyAlignment="1">
      <alignment horizontal="left"/>
    </xf>
    <xf numFmtId="1" fontId="19" fillId="0" borderId="6" xfId="0" applyNumberFormat="1" applyFont="1" applyBorder="1" applyAlignment="1">
      <alignment horizontal="center"/>
    </xf>
    <xf numFmtId="1" fontId="19" fillId="0" borderId="7" xfId="0" applyNumberFormat="1" applyFont="1" applyBorder="1" applyAlignment="1">
      <alignment horizontal="center"/>
    </xf>
    <xf numFmtId="166" fontId="19" fillId="0" borderId="8" xfId="0" applyNumberFormat="1" applyFont="1" applyBorder="1" applyAlignment="1">
      <alignment horizontal="center"/>
    </xf>
    <xf numFmtId="167" fontId="19" fillId="0" borderId="0" xfId="1" applyNumberFormat="1" applyFont="1"/>
    <xf numFmtId="168" fontId="19" fillId="0" borderId="0" xfId="1" applyNumberFormat="1" applyFont="1" applyBorder="1"/>
    <xf numFmtId="169" fontId="19" fillId="0" borderId="0" xfId="1" applyNumberFormat="1" applyFont="1" applyBorder="1"/>
    <xf numFmtId="1" fontId="19" fillId="0" borderId="5" xfId="0" applyNumberFormat="1" applyFont="1" applyBorder="1" applyAlignment="1">
      <alignment horizontal="center"/>
    </xf>
    <xf numFmtId="164" fontId="19" fillId="0" borderId="0" xfId="16" quotePrefix="1" applyNumberFormat="1" applyFont="1" applyBorder="1" applyAlignment="1">
      <alignment horizontal="left"/>
    </xf>
    <xf numFmtId="164" fontId="19" fillId="0" borderId="0" xfId="16" applyNumberFormat="1" applyFont="1" applyBorder="1" applyAlignment="1">
      <alignment horizontal="left"/>
    </xf>
    <xf numFmtId="49" fontId="24" fillId="0" borderId="8" xfId="0" applyNumberFormat="1" applyFont="1" applyBorder="1" applyAlignment="1">
      <alignment horizontal="left"/>
    </xf>
    <xf numFmtId="49" fontId="18" fillId="0" borderId="7" xfId="0" applyNumberFormat="1" applyFont="1" applyBorder="1" applyAlignment="1">
      <alignment horizontal="left"/>
    </xf>
    <xf numFmtId="0" fontId="18" fillId="0" borderId="0" xfId="0" applyFont="1"/>
    <xf numFmtId="49" fontId="0" fillId="0" borderId="7" xfId="0" applyNumberFormat="1" applyBorder="1" applyAlignment="1">
      <alignment horizontal="left"/>
    </xf>
    <xf numFmtId="37" fontId="0" fillId="0" borderId="7" xfId="0" applyNumberFormat="1" applyBorder="1"/>
    <xf numFmtId="37" fontId="0" fillId="0" borderId="8" xfId="0" applyNumberFormat="1" applyBorder="1"/>
    <xf numFmtId="170" fontId="0" fillId="0" borderId="0" xfId="0" applyNumberFormat="1"/>
    <xf numFmtId="37" fontId="0" fillId="0" borderId="0" xfId="0" applyNumberFormat="1"/>
    <xf numFmtId="9" fontId="19" fillId="0" borderId="0" xfId="10" applyFont="1" applyBorder="1"/>
    <xf numFmtId="164" fontId="19" fillId="0" borderId="0" xfId="1" applyNumberFormat="1" applyFont="1" applyFill="1" applyBorder="1"/>
    <xf numFmtId="164" fontId="19" fillId="0" borderId="0" xfId="1" applyNumberFormat="1" applyFont="1" applyBorder="1" applyAlignment="1"/>
    <xf numFmtId="49" fontId="19" fillId="0" borderId="7" xfId="25" applyNumberFormat="1" applyBorder="1" applyAlignment="1">
      <alignment horizontal="left"/>
    </xf>
    <xf numFmtId="170" fontId="0" fillId="0" borderId="7" xfId="0" applyNumberFormat="1" applyBorder="1"/>
    <xf numFmtId="49" fontId="24" fillId="0" borderId="8" xfId="0" applyNumberFormat="1" applyFont="1" applyBorder="1" applyAlignment="1">
      <alignment horizontal="center"/>
    </xf>
    <xf numFmtId="170" fontId="28" fillId="0" borderId="7" xfId="0" applyNumberFormat="1" applyFont="1" applyBorder="1"/>
    <xf numFmtId="49" fontId="0" fillId="0" borderId="4" xfId="0" applyNumberFormat="1" applyBorder="1" applyAlignment="1">
      <alignment horizontal="left"/>
    </xf>
    <xf numFmtId="0" fontId="19" fillId="0" borderId="0" xfId="1" applyNumberFormat="1" applyFont="1" applyFill="1" applyBorder="1" applyAlignment="1">
      <alignment horizontal="left" vertical="top" wrapText="1"/>
    </xf>
    <xf numFmtId="170" fontId="28" fillId="0" borderId="0" xfId="0" applyNumberFormat="1" applyFont="1"/>
    <xf numFmtId="49" fontId="24" fillId="0" borderId="8" xfId="17" applyNumberFormat="1" applyFont="1" applyBorder="1" applyAlignment="1">
      <alignment horizontal="center"/>
    </xf>
    <xf numFmtId="170" fontId="30" fillId="0" borderId="7" xfId="38" applyNumberFormat="1" applyBorder="1"/>
    <xf numFmtId="49" fontId="18" fillId="0" borderId="7" xfId="17" applyNumberFormat="1" applyBorder="1" applyAlignment="1">
      <alignment horizontal="left"/>
    </xf>
    <xf numFmtId="0" fontId="7" fillId="0" borderId="0" xfId="39"/>
    <xf numFmtId="49" fontId="25" fillId="0" borderId="0" xfId="39" applyNumberFormat="1" applyFont="1" applyAlignment="1">
      <alignment horizontal="left"/>
    </xf>
    <xf numFmtId="49" fontId="0" fillId="0" borderId="0" xfId="0" applyNumberFormat="1" applyAlignment="1">
      <alignment horizontal="left"/>
    </xf>
    <xf numFmtId="170" fontId="18" fillId="0" borderId="7" xfId="17" applyNumberFormat="1" applyBorder="1"/>
    <xf numFmtId="0" fontId="7" fillId="0" borderId="0" xfId="40"/>
    <xf numFmtId="49" fontId="30" fillId="0" borderId="7" xfId="38" applyNumberFormat="1" applyBorder="1" applyAlignment="1">
      <alignment horizontal="left"/>
    </xf>
    <xf numFmtId="3" fontId="0" fillId="0" borderId="0" xfId="0" applyNumberFormat="1"/>
    <xf numFmtId="0" fontId="24" fillId="0" borderId="8" xfId="6" applyFont="1" applyBorder="1" applyAlignment="1">
      <alignment horizontal="left"/>
    </xf>
    <xf numFmtId="0" fontId="24" fillId="0" borderId="8" xfId="6" applyFont="1" applyBorder="1" applyAlignment="1">
      <alignment horizontal="center"/>
    </xf>
    <xf numFmtId="0" fontId="19" fillId="0" borderId="7" xfId="6" applyBorder="1" applyAlignment="1">
      <alignment horizontal="left"/>
    </xf>
    <xf numFmtId="170" fontId="19" fillId="0" borderId="7" xfId="6" applyNumberFormat="1" applyBorder="1"/>
    <xf numFmtId="170" fontId="7" fillId="0" borderId="0" xfId="40" applyNumberFormat="1"/>
    <xf numFmtId="3" fontId="7" fillId="0" borderId="0" xfId="40" applyNumberFormat="1"/>
    <xf numFmtId="3" fontId="7" fillId="2" borderId="0" xfId="40" applyNumberFormat="1" applyFill="1"/>
    <xf numFmtId="3" fontId="7" fillId="0" borderId="9" xfId="40" applyNumberFormat="1" applyBorder="1"/>
    <xf numFmtId="49" fontId="24" fillId="0" borderId="8" xfId="41" applyNumberFormat="1" applyFont="1" applyBorder="1" applyAlignment="1">
      <alignment horizontal="left"/>
    </xf>
    <xf numFmtId="49" fontId="24" fillId="0" borderId="8" xfId="41" applyNumberFormat="1" applyFont="1" applyBorder="1" applyAlignment="1">
      <alignment horizontal="center"/>
    </xf>
    <xf numFmtId="49" fontId="24" fillId="0" borderId="8" xfId="23" applyNumberFormat="1" applyFont="1" applyBorder="1" applyAlignment="1">
      <alignment horizontal="left"/>
    </xf>
    <xf numFmtId="49" fontId="24" fillId="0" borderId="8" xfId="23" applyNumberFormat="1" applyFont="1" applyBorder="1" applyAlignment="1">
      <alignment horizontal="center"/>
    </xf>
    <xf numFmtId="49" fontId="19" fillId="0" borderId="7" xfId="41" applyNumberFormat="1" applyBorder="1" applyAlignment="1">
      <alignment horizontal="left"/>
    </xf>
    <xf numFmtId="170" fontId="19" fillId="0" borderId="7" xfId="41" applyNumberFormat="1" applyBorder="1"/>
    <xf numFmtId="49" fontId="16" fillId="0" borderId="7" xfId="23" applyNumberFormat="1" applyBorder="1" applyAlignment="1">
      <alignment horizontal="left"/>
    </xf>
    <xf numFmtId="171" fontId="16" fillId="2" borderId="7" xfId="23" applyNumberFormat="1" applyFill="1" applyBorder="1"/>
    <xf numFmtId="171" fontId="16" fillId="0" borderId="7" xfId="23" applyNumberFormat="1" applyBorder="1"/>
    <xf numFmtId="49" fontId="19" fillId="0" borderId="0" xfId="41" applyNumberFormat="1" applyAlignment="1">
      <alignment horizontal="left"/>
    </xf>
    <xf numFmtId="170" fontId="19" fillId="0" borderId="0" xfId="41" applyNumberFormat="1"/>
    <xf numFmtId="171" fontId="0" fillId="0" borderId="0" xfId="0" applyNumberFormat="1"/>
    <xf numFmtId="49" fontId="21" fillId="0" borderId="7" xfId="4" applyNumberFormat="1" applyBorder="1" applyAlignment="1">
      <alignment horizontal="left"/>
    </xf>
    <xf numFmtId="170" fontId="21" fillId="0" borderId="7" xfId="4" applyNumberFormat="1" applyBorder="1"/>
    <xf numFmtId="43" fontId="0" fillId="0" borderId="0" xfId="0" applyNumberFormat="1"/>
    <xf numFmtId="1" fontId="0" fillId="0" borderId="0" xfId="0" applyNumberFormat="1"/>
    <xf numFmtId="0" fontId="28" fillId="0" borderId="0" xfId="0" applyFont="1"/>
    <xf numFmtId="1" fontId="18" fillId="0" borderId="0" xfId="0" applyNumberFormat="1" applyFont="1"/>
    <xf numFmtId="43" fontId="19" fillId="0" borderId="0" xfId="1" applyFont="1" applyBorder="1"/>
    <xf numFmtId="170" fontId="19" fillId="0" borderId="0" xfId="6" applyNumberFormat="1"/>
    <xf numFmtId="170" fontId="19" fillId="0" borderId="7" xfId="25" applyNumberFormat="1" applyBorder="1"/>
    <xf numFmtId="49" fontId="0" fillId="4" borderId="7" xfId="0" applyNumberFormat="1" applyFill="1" applyBorder="1" applyAlignment="1">
      <alignment horizontal="left"/>
    </xf>
    <xf numFmtId="49" fontId="18" fillId="4" borderId="7" xfId="17" applyNumberFormat="1" applyFill="1" applyBorder="1" applyAlignment="1">
      <alignment horizontal="left"/>
    </xf>
    <xf numFmtId="49" fontId="27" fillId="0" borderId="8" xfId="17" applyNumberFormat="1" applyFont="1" applyBorder="1" applyAlignment="1">
      <alignment horizontal="center"/>
    </xf>
    <xf numFmtId="172" fontId="7" fillId="0" borderId="0" xfId="40" applyNumberFormat="1"/>
    <xf numFmtId="0" fontId="32" fillId="0" borderId="0" xfId="40" applyFont="1"/>
    <xf numFmtId="49" fontId="24" fillId="0" borderId="8" xfId="25" applyNumberFormat="1" applyFont="1" applyBorder="1" applyAlignment="1">
      <alignment horizontal="left"/>
    </xf>
    <xf numFmtId="49" fontId="24" fillId="0" borderId="8" xfId="38" applyNumberFormat="1" applyFont="1" applyBorder="1" applyAlignment="1">
      <alignment horizontal="left"/>
    </xf>
    <xf numFmtId="170" fontId="19" fillId="0" borderId="8" xfId="25" applyNumberFormat="1" applyBorder="1"/>
    <xf numFmtId="3" fontId="0" fillId="2" borderId="0" xfId="0" applyNumberFormat="1" applyFill="1"/>
    <xf numFmtId="9" fontId="19" fillId="0" borderId="7" xfId="10" applyFont="1" applyBorder="1"/>
    <xf numFmtId="170" fontId="19" fillId="2" borderId="7" xfId="41" applyNumberFormat="1" applyFill="1" applyBorder="1"/>
    <xf numFmtId="171" fontId="19" fillId="0" borderId="7" xfId="25" applyNumberFormat="1" applyBorder="1"/>
    <xf numFmtId="171" fontId="19" fillId="0" borderId="8" xfId="25" applyNumberFormat="1" applyBorder="1"/>
    <xf numFmtId="171" fontId="7" fillId="0" borderId="0" xfId="40" applyNumberFormat="1"/>
    <xf numFmtId="49" fontId="19" fillId="2" borderId="7" xfId="41" applyNumberFormat="1" applyFill="1" applyBorder="1" applyAlignment="1">
      <alignment horizontal="left"/>
    </xf>
    <xf numFmtId="170" fontId="0" fillId="2" borderId="7" xfId="0" applyNumberFormat="1" applyFill="1" applyBorder="1"/>
    <xf numFmtId="0" fontId="35" fillId="0" borderId="0" xfId="0" applyFont="1"/>
    <xf numFmtId="49" fontId="27" fillId="0" borderId="8" xfId="0" applyNumberFormat="1" applyFont="1" applyBorder="1" applyAlignment="1">
      <alignment horizontal="center"/>
    </xf>
    <xf numFmtId="170" fontId="0" fillId="0" borderId="8" xfId="0" applyNumberFormat="1" applyBorder="1"/>
    <xf numFmtId="0" fontId="35" fillId="0" borderId="0" xfId="54" applyFont="1"/>
    <xf numFmtId="37" fontId="1" fillId="0" borderId="0" xfId="54" applyNumberFormat="1"/>
    <xf numFmtId="38" fontId="1" fillId="0" borderId="0" xfId="54" applyNumberFormat="1"/>
    <xf numFmtId="0" fontId="1" fillId="0" borderId="0" xfId="54"/>
    <xf numFmtId="49" fontId="24" fillId="0" borderId="8" xfId="54" applyNumberFormat="1" applyFont="1" applyBorder="1" applyAlignment="1">
      <alignment horizontal="left"/>
    </xf>
    <xf numFmtId="49" fontId="1" fillId="0" borderId="7" xfId="54" applyNumberFormat="1" applyBorder="1" applyAlignment="1">
      <alignment horizontal="left"/>
    </xf>
    <xf numFmtId="37" fontId="1" fillId="0" borderId="7" xfId="54" applyNumberFormat="1" applyBorder="1"/>
    <xf numFmtId="49" fontId="19" fillId="0" borderId="7" xfId="55" applyNumberFormat="1" applyBorder="1" applyAlignment="1">
      <alignment horizontal="left"/>
    </xf>
    <xf numFmtId="170" fontId="19" fillId="0" borderId="7" xfId="55" applyNumberFormat="1" applyBorder="1"/>
    <xf numFmtId="170" fontId="1" fillId="0" borderId="7" xfId="54" applyNumberFormat="1" applyBorder="1"/>
    <xf numFmtId="38" fontId="1" fillId="8" borderId="0" xfId="54" applyNumberFormat="1" applyFill="1"/>
    <xf numFmtId="49" fontId="18" fillId="0" borderId="7" xfId="54" applyNumberFormat="1" applyFont="1" applyBorder="1" applyAlignment="1">
      <alignment horizontal="left"/>
    </xf>
    <xf numFmtId="1" fontId="19" fillId="0" borderId="0" xfId="0" applyNumberFormat="1" applyFont="1" applyAlignment="1">
      <alignment horizontal="center"/>
    </xf>
    <xf numFmtId="49" fontId="30" fillId="4" borderId="7" xfId="38" applyNumberFormat="1" applyFill="1" applyBorder="1" applyAlignment="1">
      <alignment horizontal="left"/>
    </xf>
    <xf numFmtId="0" fontId="1" fillId="0" borderId="0" xfId="40" applyFont="1" applyAlignment="1">
      <alignment horizontal="right"/>
    </xf>
    <xf numFmtId="0" fontId="1" fillId="0" borderId="0" xfId="40" applyFont="1"/>
    <xf numFmtId="0" fontId="19" fillId="0" borderId="0" xfId="0" applyFont="1"/>
    <xf numFmtId="3" fontId="19" fillId="0" borderId="0" xfId="0" applyNumberFormat="1" applyFont="1"/>
    <xf numFmtId="4" fontId="19" fillId="0" borderId="0" xfId="0" applyNumberFormat="1" applyFont="1"/>
    <xf numFmtId="3" fontId="19" fillId="0" borderId="2" xfId="0" applyNumberFormat="1" applyFont="1" applyBorder="1"/>
    <xf numFmtId="3" fontId="19" fillId="0" borderId="1" xfId="0" applyNumberFormat="1" applyFont="1" applyBorder="1"/>
    <xf numFmtId="10" fontId="19" fillId="0" borderId="0" xfId="0" applyNumberFormat="1" applyFont="1"/>
    <xf numFmtId="3" fontId="19" fillId="0" borderId="3" xfId="0" applyNumberFormat="1" applyFont="1" applyBorder="1"/>
    <xf numFmtId="0" fontId="36" fillId="0" borderId="0" xfId="0" applyFont="1" applyFill="1" applyBorder="1" applyAlignment="1">
      <alignment horizontal="right" wrapText="1"/>
    </xf>
    <xf numFmtId="0" fontId="19" fillId="0" borderId="0" xfId="1" applyNumberFormat="1" applyFont="1" applyFill="1" applyBorder="1" applyAlignment="1">
      <alignment horizontal="left" vertical="top" wrapText="1"/>
    </xf>
  </cellXfs>
  <cellStyles count="56">
    <cellStyle name="Comma" xfId="1" builtinId="3"/>
    <cellStyle name="Comma 2" xfId="2" xr:uid="{00000000-0005-0000-0000-000001000000}"/>
    <cellStyle name="Comma 2 2" xfId="16" xr:uid="{00000000-0005-0000-0000-000002000000}"/>
    <cellStyle name="Comma 2 2 2" xfId="21" xr:uid="{00000000-0005-0000-0000-000003000000}"/>
    <cellStyle name="Comma 3" xfId="24" xr:uid="{00000000-0005-0000-0000-000004000000}"/>
    <cellStyle name="Comma 4" xfId="28" xr:uid="{00000000-0005-0000-0000-000005000000}"/>
    <cellStyle name="Comma 5" xfId="37" xr:uid="{00000000-0005-0000-0000-000006000000}"/>
    <cellStyle name="Comma 6" xfId="14" xr:uid="{00000000-0005-0000-0000-000007000000}"/>
    <cellStyle name="Comma 7" xfId="3" xr:uid="{00000000-0005-0000-0000-000008000000}"/>
    <cellStyle name="Comma 8" xfId="44" xr:uid="{00000000-0005-0000-0000-000009000000}"/>
    <cellStyle name="Normal" xfId="0" builtinId="0"/>
    <cellStyle name="Normal 10" xfId="27" xr:uid="{00000000-0005-0000-0000-00000B000000}"/>
    <cellStyle name="Normal 10 2" xfId="40" xr:uid="{00000000-0005-0000-0000-00000C000000}"/>
    <cellStyle name="Normal 11" xfId="29" xr:uid="{00000000-0005-0000-0000-00000D000000}"/>
    <cellStyle name="Normal 12" xfId="31" xr:uid="{00000000-0005-0000-0000-00000E000000}"/>
    <cellStyle name="Normal 13" xfId="33" xr:uid="{00000000-0005-0000-0000-00000F000000}"/>
    <cellStyle name="Normal 14" xfId="34" xr:uid="{00000000-0005-0000-0000-000010000000}"/>
    <cellStyle name="Normal 15" xfId="35" xr:uid="{00000000-0005-0000-0000-000011000000}"/>
    <cellStyle name="Normal 16" xfId="36" xr:uid="{00000000-0005-0000-0000-000012000000}"/>
    <cellStyle name="Normal 17" xfId="42" xr:uid="{00000000-0005-0000-0000-000013000000}"/>
    <cellStyle name="Normal 18" xfId="38" xr:uid="{00000000-0005-0000-0000-000014000000}"/>
    <cellStyle name="Normal 18 2" xfId="55" xr:uid="{00000000-0005-0000-0000-000015000000}"/>
    <cellStyle name="Normal 19" xfId="43" xr:uid="{00000000-0005-0000-0000-000016000000}"/>
    <cellStyle name="Normal 2" xfId="4" xr:uid="{00000000-0005-0000-0000-000017000000}"/>
    <cellStyle name="Normal 2 10 18 10" xfId="25" xr:uid="{00000000-0005-0000-0000-000018000000}"/>
    <cellStyle name="Normal 2 2" xfId="5" xr:uid="{00000000-0005-0000-0000-000019000000}"/>
    <cellStyle name="Normal 2 3" xfId="17" xr:uid="{00000000-0005-0000-0000-00001A000000}"/>
    <cellStyle name="Normal 2 3 2" xfId="20" xr:uid="{00000000-0005-0000-0000-00001B000000}"/>
    <cellStyle name="Normal 2 4" xfId="32" xr:uid="{00000000-0005-0000-0000-00001C000000}"/>
    <cellStyle name="Normal 2 5" xfId="53" xr:uid="{00000000-0005-0000-0000-00001D000000}"/>
    <cellStyle name="Normal 20" xfId="45" xr:uid="{00000000-0005-0000-0000-00001E000000}"/>
    <cellStyle name="Normal 21" xfId="46" xr:uid="{00000000-0005-0000-0000-00001F000000}"/>
    <cellStyle name="Normal 22" xfId="47" xr:uid="{00000000-0005-0000-0000-000020000000}"/>
    <cellStyle name="Normal 23" xfId="54" xr:uid="{00000000-0005-0000-0000-000021000000}"/>
    <cellStyle name="Normal 242" xfId="41" xr:uid="{00000000-0005-0000-0000-000022000000}"/>
    <cellStyle name="Normal 3" xfId="6" xr:uid="{00000000-0005-0000-0000-000023000000}"/>
    <cellStyle name="Normal 4" xfId="7" xr:uid="{00000000-0005-0000-0000-000024000000}"/>
    <cellStyle name="Normal 5" xfId="8" xr:uid="{00000000-0005-0000-0000-000025000000}"/>
    <cellStyle name="Normal 6" xfId="9" xr:uid="{00000000-0005-0000-0000-000026000000}"/>
    <cellStyle name="Normal 7" xfId="13" xr:uid="{00000000-0005-0000-0000-000027000000}"/>
    <cellStyle name="Normal 8" xfId="19" xr:uid="{00000000-0005-0000-0000-000028000000}"/>
    <cellStyle name="Normal 8 2" xfId="39" xr:uid="{00000000-0005-0000-0000-000029000000}"/>
    <cellStyle name="Normal 9" xfId="23" xr:uid="{00000000-0005-0000-0000-00002A000000}"/>
    <cellStyle name="Percent" xfId="10" builtinId="5"/>
    <cellStyle name="Percent 2" xfId="11" xr:uid="{00000000-0005-0000-0000-00002C000000}"/>
    <cellStyle name="Percent 2 2" xfId="18" xr:uid="{00000000-0005-0000-0000-00002D000000}"/>
    <cellStyle name="Percent 2 2 2" xfId="22" xr:uid="{00000000-0005-0000-0000-00002E000000}"/>
    <cellStyle name="Percent 3 12 2" xfId="26" xr:uid="{00000000-0005-0000-0000-00002F000000}"/>
    <cellStyle name="Percent 5" xfId="15" xr:uid="{00000000-0005-0000-0000-000030000000}"/>
    <cellStyle name="Percent 7" xfId="12" xr:uid="{00000000-0005-0000-0000-000031000000}"/>
    <cellStyle name="PSHeading" xfId="30" xr:uid="{00000000-0005-0000-0000-000032000000}"/>
    <cellStyle name="SAPBEXaggData" xfId="48" xr:uid="{00000000-0005-0000-0000-000033000000}"/>
    <cellStyle name="SAPBEXaggItem" xfId="49" xr:uid="{00000000-0005-0000-0000-000034000000}"/>
    <cellStyle name="SAPBEXchaText" xfId="52" xr:uid="{00000000-0005-0000-0000-000035000000}"/>
    <cellStyle name="SAPBEXstdData" xfId="50" xr:uid="{00000000-0005-0000-0000-000036000000}"/>
    <cellStyle name="SAPBEXstdItem" xfId="51" xr:uid="{00000000-0005-0000-0000-00003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26" Type="http://schemas.openxmlformats.org/officeDocument/2006/relationships/externalLink" Target="externalLinks/externalLink15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0.xml"/><Relationship Id="rId34" Type="http://schemas.openxmlformats.org/officeDocument/2006/relationships/externalLink" Target="externalLinks/externalLink23.xml"/><Relationship Id="rId42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externalLink" Target="externalLinks/externalLink14.xml"/><Relationship Id="rId33" Type="http://schemas.openxmlformats.org/officeDocument/2006/relationships/externalLink" Target="externalLinks/externalLink22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29" Type="http://schemas.openxmlformats.org/officeDocument/2006/relationships/externalLink" Target="externalLinks/externalLink18.xml"/><Relationship Id="rId41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3.xml"/><Relationship Id="rId32" Type="http://schemas.openxmlformats.org/officeDocument/2006/relationships/externalLink" Target="externalLinks/externalLink2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externalLink" Target="externalLinks/externalLink12.xml"/><Relationship Id="rId28" Type="http://schemas.openxmlformats.org/officeDocument/2006/relationships/externalLink" Target="externalLinks/externalLink17.xml"/><Relationship Id="rId36" Type="http://schemas.openxmlformats.org/officeDocument/2006/relationships/externalLink" Target="externalLinks/externalLink2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externalLink" Target="externalLinks/externalLink11.xml"/><Relationship Id="rId27" Type="http://schemas.openxmlformats.org/officeDocument/2006/relationships/externalLink" Target="externalLinks/externalLink16.xml"/><Relationship Id="rId30" Type="http://schemas.openxmlformats.org/officeDocument/2006/relationships/externalLink" Target="externalLinks/externalLink19.xml"/><Relationship Id="rId35" Type="http://schemas.openxmlformats.org/officeDocument/2006/relationships/externalLink" Target="externalLinks/externalLink24.xml"/><Relationship Id="rId43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342900</xdr:colOff>
      <xdr:row>8</xdr:row>
      <xdr:rowOff>7620</xdr:rowOff>
    </xdr:from>
    <xdr:to>
      <xdr:col>11</xdr:col>
      <xdr:colOff>297180</xdr:colOff>
      <xdr:row>17</xdr:row>
      <xdr:rowOff>91440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4356080" y="1264920"/>
          <a:ext cx="2354580" cy="159258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Notes:</a:t>
          </a:r>
        </a:p>
        <a:p>
          <a:endParaRPr lang="en-US" sz="1000" b="0"/>
        </a:p>
        <a:p>
          <a:r>
            <a:rPr lang="en-US" sz="1000" b="0"/>
            <a:t>1</a:t>
          </a:r>
          <a:r>
            <a:rPr lang="en-US" sz="1000" b="0" baseline="0">
              <a:solidFill>
                <a:schemeClr val="dk1"/>
              </a:solidFill>
              <a:latin typeface="+mn-lt"/>
              <a:ea typeface="+mn-ea"/>
              <a:cs typeface="+mn-cs"/>
            </a:rPr>
            <a:t> - With the sale of the company to Enbridge on 6/1/24, 138 employees in support roles were transferred to Questar Gas from DES.  This is the main driver for the increased 2025 headcount and Labor Expense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PTDATA\Plan\2008\QPC\OTincs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ome\SasData\Wexpro%20Agreement\New%20Depreciation%20Methodology\REVIEW%2004-28-2011\Agreement%20Page5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01_rev_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exPro\WexproRevenue\WellMasterVariance\WellMasterVariance%2012%2001%200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exPro\WexproRevenue\WellMasterVariance\Test\WellMasterVariance%2011_06_08_TEST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exPro\Wexpro_Financials\Financials\2016\11_2016%20Financials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cuments\JTFDATA\Budstats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PPL\BUDGET\CAPFORM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ome\SasData\Wexpro%20Agreement\New%20Depreciation%20Methodology\REVIEW%2004-28-2011\2010\FEB10%20PRELI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PTDATA\Plan\2006\om_200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PTDATA\Plan\2006\QPC\Qtsinc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cuments\_Monthly%20Files\200807\Inc%20Reas%20Review_2008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exPro\WexproRevenue\WellMasterVariance\2009\WellMasterVariance%2007_02_09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ptdata\monthly_reports\2009\QPC_INCST_2009Budget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partments\WexPro\Wex_Tax_MMS\Financials\2005\12_mth_GA_LOE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exPro\WexproRevenue\Produced_Gas_Report\Gathering%20Rate%20Estimate\Wexpro%20Well%20Gathering%20Rate_2015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1751\AppData\Local\Microsoft\Windows\Temporary%20Internet%20Files\Content.Outlook\07QEZZJQ\GWI2015_04%20Wexpro%20ALED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NT\Profiles\MBD2375\Temporary%20Internet%20Files\OLK2B\STAT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ose473\Local%20Settings\Temporary%20Internet%20Files\Content.Outlook\7HW3TJMD\_200910_template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_Monthly%20Files\2009\200912\_200912%20Month%20End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OME\MBD2740\EXCEL\IT_to_QGC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PTDATA\Plan\2006\QPC\QPCincs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exPro\WexproRevenue\WellMasterVariance\Test\WellMasterVariance%207_16_08_TES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mplementation\QGC_QPC_QC\Forecast\RATE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cuments\JTFDATA\2001o&amp;mbym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2003 Actuals"/>
      <sheetName val="2004 Actuals"/>
      <sheetName val="Link_Page"/>
      <sheetName val="2005 Budget"/>
      <sheetName val="2006 Budget"/>
      <sheetName val="2007 Budget"/>
      <sheetName val="2005 Actuals"/>
      <sheetName val="2006 Actuals"/>
      <sheetName val="OtherTaxes"/>
      <sheetName val="1stQ._Forecast"/>
      <sheetName val="2ndQ._Forecast"/>
      <sheetName val="3rdQ._Forecast"/>
      <sheetName val="2007 Actual"/>
      <sheetName val="2008 Budget"/>
      <sheetName val="Current Year"/>
      <sheetName val="label"/>
      <sheetName val="Transportation_Forecast"/>
      <sheetName val="2008_2009 Comparison"/>
      <sheetName val="Next Year"/>
      <sheetName val="Five Year"/>
      <sheetName val="Slides"/>
      <sheetName val="2008 O&amp;M"/>
      <sheetName val="2007_OtherTax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SA Exp Categorires"/>
      <sheetName val="EXCELMASTER"/>
      <sheetName val="MACROS"/>
      <sheetName val="Cover"/>
      <sheetName val="Page01"/>
      <sheetName val="Page02"/>
      <sheetName val="Page03"/>
      <sheetName val="Page04"/>
      <sheetName val="Page05"/>
      <sheetName val="Page05a"/>
      <sheetName val="Page06"/>
      <sheetName val="Page07"/>
      <sheetName val="Page08"/>
      <sheetName val="Page09"/>
      <sheetName val="Page10"/>
      <sheetName val="Page11"/>
      <sheetName val="Page12"/>
      <sheetName val="Page13"/>
      <sheetName val="Page14"/>
      <sheetName val="Page15"/>
      <sheetName val="Page16"/>
      <sheetName val="Page17"/>
      <sheetName val="Page18"/>
      <sheetName val="Page19"/>
      <sheetName val="Page20"/>
      <sheetName val="Page21"/>
      <sheetName val="Page22"/>
      <sheetName val="Page23"/>
      <sheetName val="Page24"/>
      <sheetName val="Page25"/>
      <sheetName val="Wiprodmaster"/>
      <sheetName val="wipro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ing Period"/>
      <sheetName val="NEI"/>
      <sheetName val="Mtn States"/>
      <sheetName val="ECC"/>
      <sheetName val="Consonus Total"/>
      <sheetName val="REV Forecast"/>
      <sheetName val="QIC #2"/>
      <sheetName val="From REVENUE_FROMGL_BYCUSTID"/>
      <sheetName val="Customer Xlat"/>
      <sheetName val="Consonus"/>
      <sheetName val="QIC"/>
      <sheetName val="2001 Revenue No CustID"/>
      <sheetName val="QB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ell Master"/>
      <sheetName val="LDO WI Master"/>
      <sheetName val="LDO OR Master"/>
      <sheetName val="LDO RI Master"/>
    </sheetNames>
    <sheetDataSet>
      <sheetData sheetId="0"/>
      <sheetData sheetId="1"/>
      <sheetData sheetId="2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JIB - LOE"/>
      <sheetName val="JIB - Well Master Comparison"/>
      <sheetName val="Well Exceptions"/>
      <sheetName val="LDO WI Master"/>
      <sheetName val="LDO OR Master"/>
      <sheetName val="LDO RI Master"/>
      <sheetName val="REV- JIB GWI COMPARISON"/>
      <sheetName val="REV - JIB Exceptions"/>
      <sheetName val="NBV"/>
      <sheetName val="Update - Well Master"/>
      <sheetName val="Royalty Rate Exceptions"/>
      <sheetName val="Update Se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es"/>
      <sheetName val="Cover Page"/>
      <sheetName val="Operating Stats WEX MTH"/>
      <sheetName val="Operating Stats WEX QTD"/>
      <sheetName val="Operating Stats WEX YTD"/>
      <sheetName val="Operating Stats WEX 12Mth End"/>
      <sheetName val="Income &amp; RE WEX MTH"/>
      <sheetName val="Income &amp; RE WEX QTD"/>
      <sheetName val="Income &amp; RE WEX YTD"/>
      <sheetName val="Income &amp; RE WEX 12Mth Ended"/>
      <sheetName val="Balance Sheet WEX"/>
      <sheetName val="Cash Flow WEX Combined"/>
      <sheetName val="Oper &amp; Fin Stats Combined"/>
      <sheetName val="Sum of Opr Exp WEX MTH"/>
      <sheetName val="Sum of Opr Exp WEX QTD"/>
      <sheetName val="Sum of Opr Exp WEX YTD"/>
      <sheetName val="Sum of Opr Exp WEX 12Mth Ended"/>
      <sheetName val="Cash Flow WEXI"/>
      <sheetName val="Cash Flow WEXII"/>
      <sheetName val="Cash Flow WDC"/>
      <sheetName val="CF WEXI"/>
      <sheetName val="CF WEXII"/>
      <sheetName val="CF WDC"/>
      <sheetName val="Comments"/>
      <sheetName val="CapEx"/>
      <sheetName val="SSDEPREXCALEXCEL"/>
      <sheetName val="Icarap"/>
      <sheetName val="1-D"/>
      <sheetName val="Revenues WEXI"/>
      <sheetName val="Revenues WDC"/>
      <sheetName val="PCVol_DeprVol"/>
      <sheetName val="Sheet2"/>
      <sheetName val="FS_DrillDow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lights 1-00 "/>
      <sheetName val="act3-31-00"/>
    </sheetNames>
    <sheetDataSet>
      <sheetData sheetId="0"/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OKUP"/>
      <sheetName val="Summary Total"/>
    </sheetNames>
    <sheetDataSet>
      <sheetData sheetId="0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SA Exp Categorires"/>
      <sheetName val="EXCELMASTER"/>
      <sheetName val="MACROS"/>
      <sheetName val="Cover"/>
      <sheetName val="Page01"/>
      <sheetName val="Page02"/>
      <sheetName val="Page03"/>
      <sheetName val="Page04"/>
      <sheetName val="Page05"/>
      <sheetName val="Page06"/>
      <sheetName val="Page07"/>
      <sheetName val="Page08"/>
      <sheetName val="Page09"/>
      <sheetName val="Page10"/>
      <sheetName val="Page11"/>
      <sheetName val="Page12"/>
      <sheetName val="Page13"/>
      <sheetName val="Page14"/>
      <sheetName val="Page15"/>
      <sheetName val="Page16"/>
      <sheetName val="Page17"/>
      <sheetName val="Page18"/>
      <sheetName val="Page19"/>
      <sheetName val="Page20"/>
      <sheetName val="Page21"/>
      <sheetName val="Page22"/>
      <sheetName val="Page23"/>
      <sheetName val="Page24"/>
      <sheetName val="Page25"/>
      <sheetName val="Wiprodmaster"/>
      <sheetName val="wipro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M06"/>
      <sheetName val="QGC Initial"/>
      <sheetName val="QGC"/>
      <sheetName val="GSS Initial"/>
      <sheetName val="GSS"/>
      <sheetName val="QPC"/>
      <sheetName val="QPCOMCat"/>
      <sheetName val="QGCOMCat"/>
      <sheetName val="QRSCON_05"/>
      <sheetName val="IT Pivot"/>
      <sheetName val="IT"/>
      <sheetName val="TODO Pivot"/>
      <sheetName val="TODO Query"/>
      <sheetName val="QGC TODO Pivot"/>
      <sheetName val="QGC TODO Query"/>
      <sheetName val="SS TODO Pivot"/>
      <sheetName val="SS TODO Query"/>
      <sheetName val="OM06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(IS)-2005"/>
      <sheetName val="Pivot(BS)-2004"/>
      <sheetName val="Pivot(BS)-2005"/>
      <sheetName val="Pivot(IS)-2005"/>
      <sheetName val="Pivot(IS)-2004"/>
      <sheetName val="Product_Desr."/>
      <sheetName val="QTS_Assets&amp;Depr"/>
      <sheetName val="Data(IS)-2005&amp;6"/>
      <sheetName val="Pivot(IS)-2005&amp;6"/>
      <sheetName val="Pivot-Labor&amp;OH"/>
      <sheetName val="Plant_Detail"/>
      <sheetName val="Pivot(BS)-2005&amp;6"/>
      <sheetName val="Data(BS)-2005&amp;6"/>
      <sheetName val="2003 Actuals"/>
      <sheetName val="2005_Budget"/>
      <sheetName val="2004 Actual"/>
      <sheetName val="1st. Q. Forecast"/>
      <sheetName val="2nd Q Forecast"/>
      <sheetName val="3rd Q. Forecast"/>
      <sheetName val="2006_Budget"/>
      <sheetName val="2005 Actual"/>
      <sheetName val="Assumptions"/>
      <sheetName val="Current Year"/>
      <sheetName val="Next Year"/>
      <sheetName val="Five Year"/>
      <sheetName val="Slides"/>
      <sheetName val="Sheet1"/>
      <sheetName val="Tranf07.xls"/>
      <sheetName val="Data(BS)-2004"/>
      <sheetName val="Data(BS)-2005"/>
      <sheetName val="2004 Budget"/>
      <sheetName val="1st. Q.2005-Forecast"/>
      <sheetName val="2ndQ.2005-Forecast"/>
      <sheetName val="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umes"/>
      <sheetName val="Other Rev Breakdown"/>
      <sheetName val="O&amp;M Breakdown"/>
      <sheetName val="Vlookup Sheet"/>
      <sheetName val="IS"/>
      <sheetName val="Income Statement Paste"/>
      <sheetName val="Lookup"/>
      <sheetName val="Ratio Calc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JIB - LOE"/>
      <sheetName val="JIB - Well Master Comparison"/>
      <sheetName val="Well Exceptions"/>
      <sheetName val="LDO WI Master"/>
      <sheetName val="LDO OR Master"/>
      <sheetName val="LDO RI Master"/>
      <sheetName val="REV- JIB GWI COMPARISON"/>
      <sheetName val="REV - JIB Exceptions"/>
      <sheetName val="NBV"/>
      <sheetName val="Update - Well Master"/>
      <sheetName val="Royalty Rate Exceptions"/>
      <sheetName val="Update Se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 (2)"/>
    </sheetNames>
    <sheetDataSet>
      <sheetData sheetId="0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&amp;A"/>
      <sheetName val="LOE"/>
    </sheetNames>
    <sheetDataSet>
      <sheetData sheetId="0"/>
      <sheetData sheetId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01-2015"/>
      <sheetName val="02-2015"/>
      <sheetName val="03-2015"/>
      <sheetName val="Wellmaster"/>
      <sheetName val="Interest"/>
      <sheetName val="Macros"/>
      <sheetName val="Casey Research"/>
      <sheetName val="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2015"/>
      <sheetName val="WI"/>
      <sheetName val="FS_DrillDown"/>
    </sheetNames>
    <sheetDataSet>
      <sheetData sheetId="0"/>
      <sheetData sheetId="1"/>
      <sheetData sheetId="2"/>
      <sheetData sheetId="3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300"/>
      <sheetName val="Act12_00"/>
      <sheetName val="00_FRC2"/>
      <sheetName val="00_FRC3"/>
      <sheetName val="01_FRC1"/>
      <sheetName val="01_FRC2"/>
      <sheetName val="01_FRC3"/>
      <sheetName val="01_YREND"/>
      <sheetName val="02_PRDS_ORIG"/>
      <sheetName val="02_PRDS_RVSD"/>
      <sheetName val="03_PRDS"/>
      <sheetName val="04_PRDS "/>
      <sheetName val="PRD_PRICING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Volumes"/>
      <sheetName val="IS codes"/>
      <sheetName val="IS"/>
      <sheetName val="Income Reason"/>
      <sheetName val="O&amp;M Breakdown"/>
      <sheetName val="Other Rev Breakdown"/>
      <sheetName val="Labor Variance"/>
      <sheetName val="Sal,Hrly Labor Variances"/>
      <sheetName val="Service Charge Variance"/>
      <sheetName val="5311010"/>
      <sheetName val="5399900"/>
      <sheetName val="5303030"/>
      <sheetName val="5300210"/>
      <sheetName val="5300220"/>
      <sheetName val="PLAN O&amp;M Riders for Inc Reason"/>
      <sheetName val="AMR,PIR"/>
      <sheetName val="Gas Cost %"/>
      <sheetName val="GRT"/>
      <sheetName val="Money Pool"/>
      <sheetName val="Slide 12"/>
      <sheetName val="Slide 16"/>
      <sheetName val="Slide 17"/>
      <sheetName val="Income Ta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umes 2010"/>
      <sheetName val="2010 Revenue Breakdown"/>
      <sheetName val="2010 Riders, Misc O&amp;M, Other"/>
      <sheetName val="2009 Volumes"/>
      <sheetName val="Lookups"/>
      <sheetName val="IS"/>
      <sheetName val="IncReas"/>
      <sheetName val="O&amp;M"/>
      <sheetName val="Doug's RevBreakdown"/>
      <sheetName val="Other Rev"/>
      <sheetName val="O&amp;M Riders 5311010"/>
      <sheetName val="Misc 5399900"/>
      <sheetName val="Contractor Services 5303030"/>
      <sheetName val="Labor Analysis"/>
      <sheetName val="Ind,NT UpDown Side"/>
      <sheetName val="Mo.YTD Income Statement"/>
      <sheetName val="Trad Rev Metrics Slide"/>
      <sheetName val="Income Tax"/>
      <sheetName val="ALL CC's"/>
      <sheetName val="Broker Gas Balan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IT Operating transfer"/>
      <sheetName val="IT Capital transfer item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eeping the formula"/>
      <sheetName val="2003_Actual"/>
      <sheetName val="2004 Actual"/>
      <sheetName val="Current Year-LOW"/>
      <sheetName val="Current Year-HIGH"/>
      <sheetName val="Assumption 2006"/>
      <sheetName val="Misc._Detail"/>
      <sheetName val="2005 Budget"/>
      <sheetName val="Misc._Detail_2006"/>
      <sheetName val="3rd Q. Forecast"/>
      <sheetName val="1st Q. Forecast"/>
      <sheetName val="2005 Actual"/>
      <sheetName val="2006 Budget"/>
      <sheetName val="Current Year"/>
      <sheetName val="QGC_QPC"/>
      <sheetName val="Assumptions"/>
      <sheetName val="Next Year"/>
      <sheetName val="FIVE YEAR"/>
      <sheetName val="Revenue_Analysis"/>
      <sheetName val="QPC Proj"/>
      <sheetName val="QPC Proj (2)"/>
      <sheetName val="Inc Trends"/>
      <sheetName val="Summary"/>
      <sheetName val="Data_Sl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JIB - LOE"/>
      <sheetName val="JIB - Well Master Comparison"/>
      <sheetName val="Well Exceptions"/>
      <sheetName val="LDO WI Master"/>
      <sheetName val="LDO OR Master"/>
      <sheetName val="LDO RI Master"/>
      <sheetName val="REV- JIB GWI COMPARISON"/>
      <sheetName val="REV - JIB Exceptions"/>
      <sheetName val="NBV"/>
      <sheetName val="Update - Well Master"/>
      <sheetName val="Royalty Rate Exceptions"/>
      <sheetName val="Update Se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lation Rate"/>
      <sheetName val="Monthly load"/>
      <sheetName val="Monthly load backup old"/>
      <sheetName val="Monthly load BU latest Sept09"/>
      <sheetName val="Monthly load backup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IP2001"/>
      <sheetName val="corp2001incbymo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83"/>
  <sheetViews>
    <sheetView tabSelected="1" view="pageLayout" topLeftCell="D2" zoomScaleNormal="100" workbookViewId="0">
      <selection activeCell="K5" sqref="K5"/>
    </sheetView>
  </sheetViews>
  <sheetFormatPr defaultColWidth="9.375" defaultRowHeight="13.2" outlineLevelCol="1" x14ac:dyDescent="0.25"/>
  <cols>
    <col min="1" max="1" width="255.875" style="1" hidden="1" customWidth="1"/>
    <col min="2" max="2" width="3.5" style="2" bestFit="1" customWidth="1"/>
    <col min="3" max="3" width="9" style="2" customWidth="1"/>
    <col min="4" max="4" width="52.125" style="7" bestFit="1" customWidth="1"/>
    <col min="5" max="5" width="16.375" style="1" customWidth="1" outlineLevel="1"/>
    <col min="6" max="6" width="17.875" style="1" customWidth="1" outlineLevel="1"/>
    <col min="7" max="8" width="16.375" style="1" customWidth="1" outlineLevel="1"/>
    <col min="9" max="9" width="15.875" style="1" bestFit="1" customWidth="1"/>
    <col min="10" max="10" width="12.125" style="1" customWidth="1"/>
    <col min="11" max="11" width="49.375" style="1" customWidth="1"/>
    <col min="12" max="12" width="10" style="1" bestFit="1" customWidth="1"/>
    <col min="13" max="13" width="9.375" style="1"/>
    <col min="14" max="14" width="20.625" style="1" customWidth="1"/>
    <col min="15" max="16384" width="9.375" style="1"/>
  </cols>
  <sheetData>
    <row r="1" spans="1:11" hidden="1" x14ac:dyDescent="0.25">
      <c r="A1" s="1" t="s">
        <v>0</v>
      </c>
    </row>
    <row r="2" spans="1:11" ht="17.399999999999999" x14ac:dyDescent="0.3">
      <c r="C2" s="34" t="s">
        <v>1</v>
      </c>
      <c r="D2" s="8"/>
      <c r="K2" s="143"/>
    </row>
    <row r="3" spans="1:11" ht="15.6" x14ac:dyDescent="0.3">
      <c r="C3" s="32"/>
      <c r="D3" s="9" t="s">
        <v>2</v>
      </c>
      <c r="E3" s="33" t="s">
        <v>3</v>
      </c>
      <c r="F3" s="33" t="s">
        <v>4</v>
      </c>
      <c r="G3" s="33" t="s">
        <v>5</v>
      </c>
      <c r="H3" s="33" t="s">
        <v>6</v>
      </c>
      <c r="K3" s="143"/>
    </row>
    <row r="4" spans="1:11" s="7" customFormat="1" x14ac:dyDescent="0.25">
      <c r="B4" s="10"/>
      <c r="C4" s="10"/>
      <c r="E4" s="35"/>
      <c r="F4" s="35"/>
      <c r="G4" s="35"/>
      <c r="H4" s="35"/>
      <c r="K4" s="143"/>
    </row>
    <row r="5" spans="1:11" s="7" customFormat="1" x14ac:dyDescent="0.25">
      <c r="B5" s="10"/>
      <c r="C5" s="10"/>
      <c r="E5" s="36" t="s">
        <v>7</v>
      </c>
      <c r="F5" s="36" t="s">
        <v>7</v>
      </c>
      <c r="G5" s="36" t="s">
        <v>7</v>
      </c>
      <c r="H5" s="36" t="s">
        <v>7</v>
      </c>
      <c r="K5" s="143"/>
    </row>
    <row r="6" spans="1:11" s="30" customFormat="1" x14ac:dyDescent="0.25">
      <c r="A6" s="31" t="s">
        <v>8</v>
      </c>
      <c r="B6" s="10"/>
      <c r="C6" s="10"/>
      <c r="E6" s="37">
        <v>45291</v>
      </c>
      <c r="F6" s="37">
        <v>45657</v>
      </c>
      <c r="G6" s="37">
        <v>46022</v>
      </c>
      <c r="H6" s="37">
        <v>46387</v>
      </c>
    </row>
    <row r="7" spans="1:11" s="30" customFormat="1" x14ac:dyDescent="0.25">
      <c r="B7" s="10"/>
      <c r="C7" s="10"/>
      <c r="E7" s="41" t="s">
        <v>9</v>
      </c>
      <c r="F7" s="41" t="s">
        <v>9</v>
      </c>
      <c r="G7" s="132" t="s">
        <v>10</v>
      </c>
      <c r="H7" s="132" t="s">
        <v>10</v>
      </c>
    </row>
    <row r="8" spans="1:11" s="7" customFormat="1" x14ac:dyDescent="0.25">
      <c r="A8" s="1"/>
      <c r="B8" s="2">
        <v>1</v>
      </c>
      <c r="C8" s="13" t="s">
        <v>11</v>
      </c>
    </row>
    <row r="9" spans="1:11" s="7" customFormat="1" x14ac:dyDescent="0.25">
      <c r="A9" s="1" t="s">
        <v>12</v>
      </c>
      <c r="B9" s="2">
        <v>2</v>
      </c>
      <c r="C9" s="2"/>
      <c r="D9" s="53" t="s">
        <v>13</v>
      </c>
      <c r="E9" s="136">
        <v>896</v>
      </c>
      <c r="F9" s="136">
        <v>990</v>
      </c>
      <c r="G9" s="137">
        <v>1168</v>
      </c>
      <c r="H9" s="137">
        <v>1168</v>
      </c>
    </row>
    <row r="10" spans="1:11" s="7" customFormat="1" x14ac:dyDescent="0.25">
      <c r="A10" s="1"/>
      <c r="B10" s="2">
        <v>3</v>
      </c>
      <c r="C10" s="2"/>
      <c r="D10" s="53" t="s">
        <v>14</v>
      </c>
      <c r="E10" s="136">
        <v>962</v>
      </c>
      <c r="F10" s="137">
        <v>1056</v>
      </c>
      <c r="G10" s="137">
        <v>1240</v>
      </c>
      <c r="H10" s="137">
        <v>1240</v>
      </c>
    </row>
    <row r="11" spans="1:11" s="7" customFormat="1" x14ac:dyDescent="0.25">
      <c r="A11" s="1"/>
      <c r="B11" s="2">
        <v>4</v>
      </c>
      <c r="C11" s="13" t="s">
        <v>15</v>
      </c>
      <c r="E11" s="136"/>
      <c r="F11" s="136"/>
      <c r="G11" s="136"/>
      <c r="H11" s="136"/>
    </row>
    <row r="12" spans="1:11" s="7" customFormat="1" x14ac:dyDescent="0.25">
      <c r="A12" s="4" t="s">
        <v>16</v>
      </c>
      <c r="B12" s="2">
        <v>5</v>
      </c>
      <c r="C12" s="2"/>
      <c r="D12" s="7" t="s">
        <v>17</v>
      </c>
      <c r="E12" s="138">
        <v>38546578.119999997</v>
      </c>
      <c r="F12" s="137">
        <v>43087510</v>
      </c>
      <c r="G12" s="137">
        <v>45682901</v>
      </c>
      <c r="H12" s="137">
        <v>47753388</v>
      </c>
    </row>
    <row r="13" spans="1:11" s="7" customFormat="1" x14ac:dyDescent="0.25">
      <c r="A13" s="6" t="s">
        <v>18</v>
      </c>
      <c r="B13" s="2">
        <v>6</v>
      </c>
      <c r="C13" s="2"/>
      <c r="D13" s="7" t="s">
        <v>19</v>
      </c>
      <c r="E13" s="136"/>
      <c r="F13" s="136"/>
      <c r="G13" s="136"/>
      <c r="H13" s="136"/>
      <c r="I13" s="39"/>
      <c r="J13" s="39"/>
      <c r="K13" s="39"/>
    </row>
    <row r="14" spans="1:11" s="7" customFormat="1" x14ac:dyDescent="0.25">
      <c r="A14" s="4" t="s">
        <v>20</v>
      </c>
      <c r="B14" s="2">
        <v>7</v>
      </c>
      <c r="C14" s="2"/>
      <c r="D14" s="7" t="s">
        <v>21</v>
      </c>
      <c r="E14" s="136"/>
      <c r="F14" s="136"/>
      <c r="G14" s="136"/>
      <c r="H14" s="136"/>
      <c r="I14" s="39"/>
      <c r="J14" s="39"/>
      <c r="K14" s="39"/>
    </row>
    <row r="15" spans="1:11" s="7" customFormat="1" x14ac:dyDescent="0.25">
      <c r="A15" s="4" t="s">
        <v>22</v>
      </c>
      <c r="B15" s="2">
        <v>8</v>
      </c>
      <c r="C15" s="2"/>
      <c r="D15" s="7" t="s">
        <v>23</v>
      </c>
      <c r="E15" s="136"/>
      <c r="F15" s="136"/>
      <c r="G15" s="136"/>
      <c r="H15" s="136"/>
      <c r="I15" s="39"/>
      <c r="J15" s="39"/>
      <c r="K15" s="40"/>
    </row>
    <row r="16" spans="1:11" s="7" customFormat="1" x14ac:dyDescent="0.25">
      <c r="A16" s="4" t="s">
        <v>24</v>
      </c>
      <c r="B16" s="2">
        <v>9</v>
      </c>
      <c r="C16" s="2"/>
      <c r="D16" s="7" t="s">
        <v>25</v>
      </c>
      <c r="E16" s="137">
        <v>2193720</v>
      </c>
      <c r="F16" s="137">
        <v>2140808</v>
      </c>
      <c r="G16" s="137">
        <v>2371477</v>
      </c>
      <c r="H16" s="137">
        <v>2442621</v>
      </c>
    </row>
    <row r="17" spans="1:10" s="7" customFormat="1" x14ac:dyDescent="0.25">
      <c r="A17" s="4" t="s">
        <v>26</v>
      </c>
      <c r="B17" s="2">
        <v>10</v>
      </c>
      <c r="C17" s="2"/>
      <c r="D17" s="7" t="s">
        <v>27</v>
      </c>
      <c r="E17" s="136"/>
      <c r="F17" s="136"/>
      <c r="G17" s="136"/>
      <c r="H17" s="136"/>
    </row>
    <row r="18" spans="1:10" s="7" customFormat="1" x14ac:dyDescent="0.25">
      <c r="A18" s="4" t="s">
        <v>28</v>
      </c>
      <c r="B18" s="2">
        <v>11</v>
      </c>
      <c r="C18" s="2"/>
      <c r="D18" s="7" t="s">
        <v>29</v>
      </c>
      <c r="E18" s="137">
        <v>40755823</v>
      </c>
      <c r="F18" s="137">
        <v>50359412</v>
      </c>
      <c r="G18" s="137">
        <v>57957072</v>
      </c>
      <c r="H18" s="137">
        <v>60395784</v>
      </c>
    </row>
    <row r="19" spans="1:10" s="7" customFormat="1" x14ac:dyDescent="0.25">
      <c r="A19" s="6" t="s">
        <v>30</v>
      </c>
      <c r="B19" s="2">
        <v>12</v>
      </c>
      <c r="C19" s="2"/>
      <c r="D19" s="7" t="s">
        <v>31</v>
      </c>
      <c r="E19" s="136"/>
      <c r="F19" s="136"/>
      <c r="G19" s="136"/>
      <c r="H19" s="136"/>
    </row>
    <row r="20" spans="1:10" s="7" customFormat="1" x14ac:dyDescent="0.25">
      <c r="A20" s="4" t="s">
        <v>32</v>
      </c>
      <c r="B20" s="2">
        <v>13</v>
      </c>
      <c r="C20" s="10"/>
      <c r="D20" s="7" t="s">
        <v>33</v>
      </c>
      <c r="E20" s="136"/>
      <c r="F20" s="136"/>
      <c r="G20" s="136"/>
      <c r="H20" s="136"/>
    </row>
    <row r="21" spans="1:10" s="7" customFormat="1" x14ac:dyDescent="0.25">
      <c r="A21" s="15" t="s">
        <v>34</v>
      </c>
      <c r="B21" s="2">
        <v>14</v>
      </c>
      <c r="D21" s="22" t="s">
        <v>35</v>
      </c>
      <c r="E21" s="139">
        <v>81496121</v>
      </c>
      <c r="F21" s="139">
        <v>95587730</v>
      </c>
      <c r="G21" s="139">
        <v>106011450</v>
      </c>
      <c r="H21" s="139">
        <v>110591794</v>
      </c>
    </row>
    <row r="22" spans="1:10" s="7" customFormat="1" x14ac:dyDescent="0.25">
      <c r="A22" s="6" t="s">
        <v>36</v>
      </c>
      <c r="B22" s="2">
        <v>15</v>
      </c>
      <c r="C22" s="10"/>
      <c r="D22" s="7" t="s">
        <v>37</v>
      </c>
      <c r="E22" s="137">
        <v>4754467</v>
      </c>
      <c r="F22" s="137">
        <v>5772590</v>
      </c>
      <c r="G22" s="137">
        <v>6213621</v>
      </c>
      <c r="H22" s="137">
        <v>6400030</v>
      </c>
      <c r="I22" s="98"/>
      <c r="J22" s="98"/>
    </row>
    <row r="23" spans="1:10" s="7" customFormat="1" x14ac:dyDescent="0.25">
      <c r="A23" s="6" t="s">
        <v>38</v>
      </c>
      <c r="B23" s="2">
        <v>16</v>
      </c>
      <c r="C23" s="10"/>
      <c r="D23" s="7" t="s">
        <v>39</v>
      </c>
      <c r="E23" s="137">
        <v>4429758</v>
      </c>
      <c r="F23" s="137">
        <v>5810309</v>
      </c>
      <c r="G23" s="137">
        <v>4415675</v>
      </c>
      <c r="H23" s="137">
        <v>4548145</v>
      </c>
    </row>
    <row r="24" spans="1:10" s="7" customFormat="1" x14ac:dyDescent="0.25">
      <c r="A24" s="6" t="s">
        <v>40</v>
      </c>
      <c r="B24" s="2">
        <v>17</v>
      </c>
      <c r="C24" s="10"/>
      <c r="D24" s="7" t="s">
        <v>41</v>
      </c>
      <c r="E24" s="136"/>
      <c r="F24" s="136"/>
      <c r="G24" s="136"/>
      <c r="H24" s="136"/>
    </row>
    <row r="25" spans="1:10" s="7" customFormat="1" x14ac:dyDescent="0.25">
      <c r="A25" s="6" t="s">
        <v>42</v>
      </c>
      <c r="B25" s="2">
        <v>18</v>
      </c>
      <c r="C25" s="10"/>
      <c r="D25" s="7" t="s">
        <v>43</v>
      </c>
      <c r="E25" s="137">
        <v>256670</v>
      </c>
      <c r="F25" s="137">
        <v>198598</v>
      </c>
      <c r="G25" s="137">
        <v>270000</v>
      </c>
      <c r="H25" s="137">
        <v>278100</v>
      </c>
    </row>
    <row r="26" spans="1:10" s="7" customFormat="1" x14ac:dyDescent="0.25">
      <c r="A26" s="5" t="s">
        <v>34</v>
      </c>
      <c r="B26" s="2">
        <v>19</v>
      </c>
      <c r="D26" s="11" t="s">
        <v>44</v>
      </c>
      <c r="E26" s="140">
        <v>90937016</v>
      </c>
      <c r="F26" s="140">
        <v>107369227</v>
      </c>
      <c r="G26" s="140">
        <v>116910746</v>
      </c>
      <c r="H26" s="140">
        <v>121818068</v>
      </c>
    </row>
    <row r="27" spans="1:10" s="7" customFormat="1" x14ac:dyDescent="0.25">
      <c r="A27" s="1"/>
      <c r="B27" s="2">
        <v>20</v>
      </c>
      <c r="C27" s="17" t="s">
        <v>45</v>
      </c>
      <c r="E27" s="136"/>
      <c r="F27" s="136"/>
      <c r="G27" s="136"/>
      <c r="H27" s="136"/>
    </row>
    <row r="28" spans="1:10" s="7" customFormat="1" x14ac:dyDescent="0.25">
      <c r="A28" s="1" t="s">
        <v>34</v>
      </c>
      <c r="B28" s="2">
        <v>21</v>
      </c>
      <c r="C28" s="10"/>
      <c r="D28" s="7" t="s">
        <v>46</v>
      </c>
      <c r="E28" s="137">
        <v>40755823</v>
      </c>
      <c r="F28" s="137">
        <v>50359412</v>
      </c>
      <c r="G28" s="137">
        <v>57957072</v>
      </c>
      <c r="H28" s="137">
        <v>60395784</v>
      </c>
    </row>
    <row r="29" spans="1:10" s="7" customFormat="1" x14ac:dyDescent="0.25">
      <c r="A29" s="1" t="s">
        <v>34</v>
      </c>
      <c r="B29" s="2">
        <v>22</v>
      </c>
      <c r="C29" s="10"/>
      <c r="D29" s="7" t="s">
        <v>37</v>
      </c>
      <c r="E29" s="137">
        <v>4754467</v>
      </c>
      <c r="F29" s="137">
        <v>5772590</v>
      </c>
      <c r="G29" s="137">
        <v>6213621</v>
      </c>
      <c r="H29" s="137">
        <v>6400030</v>
      </c>
    </row>
    <row r="30" spans="1:10" s="7" customFormat="1" x14ac:dyDescent="0.25">
      <c r="A30" s="1" t="s">
        <v>34</v>
      </c>
      <c r="B30" s="2">
        <v>23</v>
      </c>
      <c r="C30" s="10"/>
      <c r="D30" s="7" t="s">
        <v>47</v>
      </c>
      <c r="E30" s="136" t="s">
        <v>48</v>
      </c>
      <c r="F30" s="136"/>
      <c r="G30" s="136"/>
      <c r="H30" s="136"/>
    </row>
    <row r="31" spans="1:10" s="7" customFormat="1" x14ac:dyDescent="0.25">
      <c r="A31" s="1" t="s">
        <v>34</v>
      </c>
      <c r="B31" s="2">
        <v>24</v>
      </c>
      <c r="C31" s="10"/>
      <c r="D31" s="7" t="s">
        <v>43</v>
      </c>
      <c r="E31" s="137">
        <v>256670</v>
      </c>
      <c r="F31" s="137">
        <v>198598</v>
      </c>
      <c r="G31" s="137">
        <v>270000</v>
      </c>
      <c r="H31" s="137">
        <v>278100</v>
      </c>
    </row>
    <row r="32" spans="1:10" s="7" customFormat="1" x14ac:dyDescent="0.25">
      <c r="A32" s="4" t="s">
        <v>49</v>
      </c>
      <c r="B32" s="2">
        <v>25</v>
      </c>
      <c r="C32" s="10"/>
      <c r="D32" s="7" t="s">
        <v>50</v>
      </c>
      <c r="E32" s="136"/>
      <c r="F32" s="136"/>
      <c r="G32" s="136"/>
      <c r="H32" s="136"/>
    </row>
    <row r="33" spans="1:10" s="7" customFormat="1" x14ac:dyDescent="0.25">
      <c r="A33" s="1" t="s">
        <v>34</v>
      </c>
      <c r="B33" s="2">
        <v>26</v>
      </c>
      <c r="C33" s="10"/>
      <c r="D33" s="7" t="s">
        <v>33</v>
      </c>
      <c r="E33" s="136"/>
      <c r="F33" s="136"/>
      <c r="G33" s="136"/>
      <c r="H33" s="136"/>
    </row>
    <row r="34" spans="1:10" s="7" customFormat="1" x14ac:dyDescent="0.25">
      <c r="A34" s="5" t="s">
        <v>34</v>
      </c>
      <c r="B34" s="2">
        <v>27</v>
      </c>
      <c r="C34" s="17" t="s">
        <v>51</v>
      </c>
      <c r="E34" s="140">
        <v>45766959</v>
      </c>
      <c r="F34" s="140">
        <v>56330599</v>
      </c>
      <c r="G34" s="140">
        <v>64440693</v>
      </c>
      <c r="H34" s="140">
        <v>67073914</v>
      </c>
    </row>
    <row r="35" spans="1:10" s="12" customFormat="1" x14ac:dyDescent="0.25">
      <c r="A35" s="3" t="s">
        <v>34</v>
      </c>
      <c r="B35" s="2">
        <v>28</v>
      </c>
      <c r="D35" s="24" t="s">
        <v>52</v>
      </c>
      <c r="E35" s="141">
        <v>0.503</v>
      </c>
      <c r="F35" s="141">
        <v>0.52500000000000002</v>
      </c>
      <c r="G35" s="141">
        <v>0.55100000000000005</v>
      </c>
      <c r="H35" s="141">
        <v>0.55100000000000005</v>
      </c>
    </row>
    <row r="36" spans="1:10" s="7" customFormat="1" x14ac:dyDescent="0.25">
      <c r="A36" s="1"/>
      <c r="B36" s="2">
        <v>29</v>
      </c>
      <c r="C36" s="14"/>
      <c r="E36" s="136"/>
      <c r="F36" s="136"/>
      <c r="G36" s="136"/>
      <c r="H36" s="136"/>
    </row>
    <row r="37" spans="1:10" s="7" customFormat="1" x14ac:dyDescent="0.25">
      <c r="A37" s="1"/>
      <c r="B37" s="2">
        <f>+B36+1</f>
        <v>30</v>
      </c>
      <c r="C37" s="14"/>
      <c r="E37" s="136"/>
      <c r="F37" s="136"/>
      <c r="G37" s="136"/>
      <c r="H37" s="136"/>
    </row>
    <row r="38" spans="1:10" s="7" customFormat="1" x14ac:dyDescent="0.25">
      <c r="A38" s="1"/>
      <c r="B38" s="2">
        <f>+B37+1</f>
        <v>31</v>
      </c>
      <c r="C38" s="18" t="s">
        <v>53</v>
      </c>
      <c r="E38" s="136"/>
      <c r="F38" s="136"/>
      <c r="G38" s="136"/>
      <c r="H38" s="136"/>
    </row>
    <row r="39" spans="1:10" s="7" customFormat="1" x14ac:dyDescent="0.25">
      <c r="A39" s="4" t="s">
        <v>54</v>
      </c>
      <c r="B39" s="2">
        <f t="shared" ref="B39:B75" si="0">+B38+1</f>
        <v>32</v>
      </c>
      <c r="C39" s="14"/>
      <c r="D39" s="7" t="s">
        <v>55</v>
      </c>
      <c r="E39" s="137">
        <v>-24398113</v>
      </c>
      <c r="F39" s="137">
        <v>-7093290</v>
      </c>
      <c r="G39" s="137">
        <v>8733912</v>
      </c>
      <c r="H39" s="137">
        <v>8995929</v>
      </c>
      <c r="J39" s="12"/>
    </row>
    <row r="40" spans="1:10" s="7" customFormat="1" x14ac:dyDescent="0.25">
      <c r="A40" s="1" t="s">
        <v>56</v>
      </c>
      <c r="B40" s="2">
        <f t="shared" si="0"/>
        <v>33</v>
      </c>
      <c r="C40" s="2"/>
      <c r="D40" s="7" t="s">
        <v>57</v>
      </c>
      <c r="E40" s="137">
        <v>11193025</v>
      </c>
      <c r="F40" s="137">
        <v>13456234</v>
      </c>
      <c r="G40" s="137">
        <v>14341070</v>
      </c>
      <c r="H40" s="137">
        <v>14771302</v>
      </c>
      <c r="J40" s="12"/>
    </row>
    <row r="41" spans="1:10" s="7" customFormat="1" x14ac:dyDescent="0.25">
      <c r="A41" s="4" t="s">
        <v>58</v>
      </c>
      <c r="B41" s="2">
        <f t="shared" si="0"/>
        <v>34</v>
      </c>
      <c r="C41" s="2"/>
      <c r="D41" s="7" t="s">
        <v>59</v>
      </c>
      <c r="E41" s="137">
        <v>3243156</v>
      </c>
      <c r="F41" s="137">
        <v>4051428</v>
      </c>
      <c r="G41" s="137">
        <v>6818856</v>
      </c>
      <c r="H41" s="137">
        <v>7023422</v>
      </c>
      <c r="J41" s="12"/>
    </row>
    <row r="42" spans="1:10" s="7" customFormat="1" x14ac:dyDescent="0.25">
      <c r="A42" s="1" t="s">
        <v>60</v>
      </c>
      <c r="B42" s="2">
        <f t="shared" si="0"/>
        <v>35</v>
      </c>
      <c r="C42" s="2"/>
      <c r="D42" s="11" t="s">
        <v>61</v>
      </c>
      <c r="E42" s="137">
        <v>-1430770</v>
      </c>
      <c r="F42" s="137">
        <v>655419</v>
      </c>
      <c r="G42" s="136" t="s">
        <v>62</v>
      </c>
      <c r="H42" s="136" t="s">
        <v>62</v>
      </c>
      <c r="J42" s="12"/>
    </row>
    <row r="43" spans="1:10" s="7" customFormat="1" x14ac:dyDescent="0.25">
      <c r="A43" s="1" t="s">
        <v>63</v>
      </c>
      <c r="B43" s="2">
        <f t="shared" si="0"/>
        <v>36</v>
      </c>
      <c r="C43" s="2"/>
      <c r="D43" s="7" t="s">
        <v>64</v>
      </c>
      <c r="E43" s="137">
        <v>6643437</v>
      </c>
      <c r="F43" s="137">
        <v>7693264</v>
      </c>
      <c r="G43" s="137">
        <v>9148895</v>
      </c>
      <c r="H43" s="137">
        <v>9423362</v>
      </c>
      <c r="J43" s="12"/>
    </row>
    <row r="44" spans="1:10" s="7" customFormat="1" x14ac:dyDescent="0.25">
      <c r="A44" s="6" t="s">
        <v>65</v>
      </c>
      <c r="B44" s="2">
        <f t="shared" si="0"/>
        <v>37</v>
      </c>
      <c r="C44" s="2"/>
      <c r="D44" s="7" t="s">
        <v>27</v>
      </c>
      <c r="E44" s="137">
        <v>110373</v>
      </c>
      <c r="F44" s="137">
        <v>780036</v>
      </c>
      <c r="G44" s="137">
        <v>176916</v>
      </c>
      <c r="H44" s="137">
        <v>182223</v>
      </c>
      <c r="J44" s="12"/>
    </row>
    <row r="45" spans="1:10" s="7" customFormat="1" x14ac:dyDescent="0.25">
      <c r="A45" s="1" t="s">
        <v>34</v>
      </c>
      <c r="B45" s="2">
        <f t="shared" si="0"/>
        <v>38</v>
      </c>
      <c r="C45" s="10"/>
      <c r="D45" s="7" t="s">
        <v>25</v>
      </c>
      <c r="E45" s="137">
        <v>1439439</v>
      </c>
      <c r="F45" s="137">
        <v>1307070</v>
      </c>
      <c r="G45" s="137">
        <v>1795880</v>
      </c>
      <c r="H45" s="137">
        <v>1849756</v>
      </c>
      <c r="J45" s="12"/>
    </row>
    <row r="46" spans="1:10" s="7" customFormat="1" x14ac:dyDescent="0.25">
      <c r="A46" s="19" t="s">
        <v>66</v>
      </c>
      <c r="B46" s="2">
        <f t="shared" si="0"/>
        <v>39</v>
      </c>
      <c r="C46" s="10"/>
      <c r="D46" s="7" t="s">
        <v>53</v>
      </c>
      <c r="E46" s="142">
        <v>-3199453</v>
      </c>
      <c r="F46" s="142">
        <v>20850161</v>
      </c>
      <c r="G46" s="142">
        <v>41015529</v>
      </c>
      <c r="H46" s="142">
        <v>42245995</v>
      </c>
      <c r="J46" s="12"/>
    </row>
    <row r="47" spans="1:10" s="7" customFormat="1" x14ac:dyDescent="0.25">
      <c r="A47" s="1"/>
      <c r="B47" s="2">
        <f t="shared" si="0"/>
        <v>40</v>
      </c>
      <c r="C47" s="10"/>
      <c r="E47" s="136"/>
      <c r="F47" s="136"/>
      <c r="G47" s="136"/>
      <c r="H47" s="136"/>
    </row>
    <row r="48" spans="1:10" s="7" customFormat="1" x14ac:dyDescent="0.25">
      <c r="A48" s="1"/>
      <c r="B48" s="2">
        <f t="shared" si="0"/>
        <v>41</v>
      </c>
      <c r="C48" s="20" t="s">
        <v>67</v>
      </c>
      <c r="E48" s="136"/>
      <c r="F48" s="136"/>
      <c r="G48" s="136"/>
      <c r="H48" s="136"/>
      <c r="I48" s="7" t="s">
        <v>68</v>
      </c>
    </row>
    <row r="49" spans="1:10" s="7" customFormat="1" x14ac:dyDescent="0.25">
      <c r="A49" s="1" t="s">
        <v>69</v>
      </c>
      <c r="B49" s="2">
        <f t="shared" si="0"/>
        <v>42</v>
      </c>
      <c r="C49" s="10"/>
      <c r="D49" s="7" t="s">
        <v>17</v>
      </c>
      <c r="E49" s="138">
        <v>-1299713.56</v>
      </c>
      <c r="F49" s="138">
        <v>9867468.6400000006</v>
      </c>
      <c r="G49" s="138">
        <v>16910230</v>
      </c>
      <c r="H49" s="138">
        <v>18917536.899999999</v>
      </c>
      <c r="I49" s="7" t="s">
        <v>70</v>
      </c>
    </row>
    <row r="50" spans="1:10" s="7" customFormat="1" x14ac:dyDescent="0.25">
      <c r="A50" s="1" t="s">
        <v>71</v>
      </c>
      <c r="B50" s="2">
        <f t="shared" si="0"/>
        <v>43</v>
      </c>
      <c r="C50" s="10"/>
      <c r="D50" s="7" t="s">
        <v>72</v>
      </c>
      <c r="E50" s="136"/>
      <c r="F50" s="136"/>
      <c r="G50" s="136"/>
      <c r="H50" s="136"/>
    </row>
    <row r="51" spans="1:10" s="7" customFormat="1" x14ac:dyDescent="0.25">
      <c r="A51" s="1" t="s">
        <v>73</v>
      </c>
      <c r="B51" s="2">
        <f t="shared" si="0"/>
        <v>44</v>
      </c>
      <c r="C51" s="10"/>
      <c r="D51" s="7" t="s">
        <v>74</v>
      </c>
      <c r="E51" s="136"/>
      <c r="F51" s="136"/>
      <c r="G51" s="136"/>
      <c r="H51" s="136"/>
    </row>
    <row r="52" spans="1:10" s="7" customFormat="1" x14ac:dyDescent="0.25">
      <c r="A52" s="4" t="s">
        <v>75</v>
      </c>
      <c r="B52" s="2">
        <f t="shared" si="0"/>
        <v>45</v>
      </c>
      <c r="C52" s="10"/>
      <c r="D52" s="7" t="s">
        <v>64</v>
      </c>
      <c r="E52" s="137">
        <v>3373491</v>
      </c>
      <c r="F52" s="137">
        <v>3673369</v>
      </c>
      <c r="G52" s="137">
        <v>5282086</v>
      </c>
      <c r="H52" s="137">
        <v>5440549</v>
      </c>
      <c r="I52" s="53" t="s">
        <v>76</v>
      </c>
      <c r="J52" s="12"/>
    </row>
    <row r="53" spans="1:10" s="7" customFormat="1" x14ac:dyDescent="0.25">
      <c r="A53" s="1" t="s">
        <v>77</v>
      </c>
      <c r="B53" s="2">
        <f t="shared" si="0"/>
        <v>46</v>
      </c>
      <c r="C53" s="10"/>
      <c r="D53" s="7" t="s">
        <v>46</v>
      </c>
      <c r="E53" s="137">
        <v>-5147077</v>
      </c>
      <c r="F53" s="137">
        <v>6844749</v>
      </c>
      <c r="G53" s="137">
        <v>17787070</v>
      </c>
      <c r="H53" s="137">
        <v>18320682</v>
      </c>
    </row>
    <row r="54" spans="1:10" s="7" customFormat="1" x14ac:dyDescent="0.25">
      <c r="A54" s="4" t="s">
        <v>78</v>
      </c>
      <c r="B54" s="2">
        <f t="shared" si="0"/>
        <v>47</v>
      </c>
      <c r="C54" s="10"/>
      <c r="D54" s="7" t="s">
        <v>79</v>
      </c>
      <c r="E54" s="137">
        <v>-91488</v>
      </c>
      <c r="F54" s="137">
        <v>314689</v>
      </c>
      <c r="G54" s="137">
        <v>733647</v>
      </c>
      <c r="H54" s="137">
        <v>755656</v>
      </c>
    </row>
    <row r="55" spans="1:10" s="7" customFormat="1" x14ac:dyDescent="0.25">
      <c r="A55" s="6" t="s">
        <v>34</v>
      </c>
      <c r="B55" s="2">
        <f t="shared" si="0"/>
        <v>48</v>
      </c>
      <c r="C55" s="10"/>
      <c r="D55" s="7" t="s">
        <v>25</v>
      </c>
      <c r="E55" s="136"/>
      <c r="F55" s="136"/>
      <c r="G55" s="136"/>
      <c r="H55" s="136"/>
    </row>
    <row r="56" spans="1:10" s="7" customFormat="1" x14ac:dyDescent="0.25">
      <c r="A56" s="4" t="s">
        <v>80</v>
      </c>
      <c r="B56" s="2">
        <f t="shared" si="0"/>
        <v>49</v>
      </c>
      <c r="C56" s="10"/>
      <c r="D56" s="7" t="s">
        <v>81</v>
      </c>
      <c r="E56" s="137">
        <v>-34665</v>
      </c>
      <c r="F56" s="137">
        <v>149885</v>
      </c>
      <c r="G56" s="137">
        <v>302496</v>
      </c>
      <c r="H56" s="137">
        <v>311571</v>
      </c>
    </row>
    <row r="57" spans="1:10" s="7" customFormat="1" x14ac:dyDescent="0.25">
      <c r="A57" s="19" t="s">
        <v>66</v>
      </c>
      <c r="B57" s="2">
        <f t="shared" si="0"/>
        <v>50</v>
      </c>
      <c r="C57" s="10"/>
      <c r="D57" s="7" t="s">
        <v>53</v>
      </c>
      <c r="E57" s="142">
        <v>-3199453</v>
      </c>
      <c r="F57" s="142">
        <v>20850161</v>
      </c>
      <c r="G57" s="142">
        <v>41015529</v>
      </c>
      <c r="H57" s="142">
        <v>43745995</v>
      </c>
    </row>
    <row r="58" spans="1:10" s="7" customFormat="1" x14ac:dyDescent="0.25">
      <c r="A58" s="1"/>
      <c r="B58" s="2">
        <f t="shared" si="0"/>
        <v>51</v>
      </c>
      <c r="C58" s="10"/>
      <c r="E58" s="136"/>
      <c r="F58" s="136"/>
      <c r="G58" s="136"/>
      <c r="H58" s="136"/>
    </row>
    <row r="59" spans="1:10" s="7" customFormat="1" x14ac:dyDescent="0.25">
      <c r="A59" s="1"/>
      <c r="B59" s="2">
        <f t="shared" si="0"/>
        <v>52</v>
      </c>
      <c r="C59" s="21" t="s">
        <v>82</v>
      </c>
      <c r="E59" s="136"/>
      <c r="F59" s="136"/>
      <c r="G59" s="136"/>
      <c r="H59" s="136"/>
      <c r="I59" s="7" t="s">
        <v>83</v>
      </c>
    </row>
    <row r="60" spans="1:10" s="7" customFormat="1" x14ac:dyDescent="0.25">
      <c r="A60" s="6" t="s">
        <v>34</v>
      </c>
      <c r="B60" s="2">
        <f t="shared" si="0"/>
        <v>53</v>
      </c>
      <c r="C60" s="2"/>
      <c r="D60" s="7" t="s">
        <v>55</v>
      </c>
      <c r="E60" s="137">
        <v>-12590227</v>
      </c>
      <c r="F60" s="137">
        <v>-3061147</v>
      </c>
      <c r="G60" s="137">
        <v>4554797</v>
      </c>
      <c r="H60" s="137">
        <v>4691441</v>
      </c>
      <c r="I60" s="7" t="s">
        <v>84</v>
      </c>
    </row>
    <row r="61" spans="1:10" s="7" customFormat="1" x14ac:dyDescent="0.25">
      <c r="A61" s="1" t="s">
        <v>34</v>
      </c>
      <c r="B61" s="2">
        <f t="shared" si="0"/>
        <v>54</v>
      </c>
      <c r="C61" s="2"/>
      <c r="D61" s="7" t="s">
        <v>57</v>
      </c>
      <c r="E61" s="137">
        <v>6060394</v>
      </c>
      <c r="F61" s="137">
        <v>6690811</v>
      </c>
      <c r="G61" s="137">
        <v>9138894</v>
      </c>
      <c r="H61" s="137">
        <v>9413061</v>
      </c>
    </row>
    <row r="62" spans="1:10" s="7" customFormat="1" x14ac:dyDescent="0.25">
      <c r="A62" s="6" t="s">
        <v>34</v>
      </c>
      <c r="B62" s="2">
        <f>+B61+1</f>
        <v>55</v>
      </c>
      <c r="C62" s="2"/>
      <c r="D62" s="7" t="s">
        <v>59</v>
      </c>
      <c r="E62" s="137">
        <v>1408353</v>
      </c>
      <c r="F62" s="137">
        <v>1712826</v>
      </c>
      <c r="G62" s="137">
        <v>3170031</v>
      </c>
      <c r="H62" s="137">
        <v>3265132</v>
      </c>
    </row>
    <row r="63" spans="1:10" s="7" customFormat="1" x14ac:dyDescent="0.25">
      <c r="A63" s="1" t="s">
        <v>34</v>
      </c>
      <c r="B63" s="2">
        <f t="shared" si="0"/>
        <v>56</v>
      </c>
      <c r="C63" s="2"/>
      <c r="D63" s="7" t="s">
        <v>85</v>
      </c>
      <c r="E63" s="137">
        <v>-768340</v>
      </c>
      <c r="F63" s="137">
        <v>673554</v>
      </c>
      <c r="G63" s="136" t="s">
        <v>62</v>
      </c>
      <c r="H63" s="136" t="s">
        <v>62</v>
      </c>
    </row>
    <row r="64" spans="1:10" s="7" customFormat="1" x14ac:dyDescent="0.25">
      <c r="A64" s="6" t="s">
        <v>34</v>
      </c>
      <c r="B64" s="2">
        <f t="shared" si="0"/>
        <v>57</v>
      </c>
      <c r="C64" s="2"/>
      <c r="D64" s="7" t="s">
        <v>27</v>
      </c>
      <c r="E64" s="137">
        <v>117661</v>
      </c>
      <c r="F64" s="137">
        <v>276114</v>
      </c>
      <c r="G64" s="137">
        <v>88458</v>
      </c>
      <c r="H64" s="137">
        <v>91112</v>
      </c>
    </row>
    <row r="65" spans="1:10" s="7" customFormat="1" x14ac:dyDescent="0.25">
      <c r="A65" s="1" t="s">
        <v>34</v>
      </c>
      <c r="B65" s="2">
        <f t="shared" si="0"/>
        <v>58</v>
      </c>
      <c r="C65" s="10"/>
      <c r="D65" s="7" t="s">
        <v>25</v>
      </c>
      <c r="E65" s="137">
        <v>625082</v>
      </c>
      <c r="F65" s="137">
        <v>552591</v>
      </c>
      <c r="G65" s="137">
        <v>834890</v>
      </c>
      <c r="H65" s="137">
        <v>859937</v>
      </c>
    </row>
    <row r="66" spans="1:10" s="7" customFormat="1" x14ac:dyDescent="0.25">
      <c r="A66" s="29" t="s">
        <v>86</v>
      </c>
      <c r="B66" s="2">
        <f t="shared" si="0"/>
        <v>59</v>
      </c>
      <c r="D66" s="11" t="s">
        <v>87</v>
      </c>
      <c r="E66" s="140">
        <v>-5147077</v>
      </c>
      <c r="F66" s="140">
        <v>6844749</v>
      </c>
      <c r="G66" s="140">
        <v>17787070</v>
      </c>
      <c r="H66" s="140">
        <v>18320682</v>
      </c>
    </row>
    <row r="67" spans="1:10" s="27" customFormat="1" x14ac:dyDescent="0.25">
      <c r="A67" s="25" t="s">
        <v>34</v>
      </c>
      <c r="B67" s="2">
        <f t="shared" si="0"/>
        <v>60</v>
      </c>
      <c r="D67" s="26" t="s">
        <v>88</v>
      </c>
      <c r="E67" s="141">
        <v>1.6087</v>
      </c>
      <c r="F67" s="141">
        <v>0.32829999999999998</v>
      </c>
      <c r="G67" s="141">
        <v>0.43369999999999997</v>
      </c>
      <c r="H67" s="141">
        <v>0.43369999999999997</v>
      </c>
    </row>
    <row r="68" spans="1:10" s="27" customFormat="1" x14ac:dyDescent="0.25">
      <c r="A68" s="25" t="s">
        <v>34</v>
      </c>
      <c r="B68" s="2">
        <f t="shared" si="0"/>
        <v>61</v>
      </c>
      <c r="D68" s="28" t="s">
        <v>89</v>
      </c>
      <c r="E68" s="141">
        <v>0.52290000000000003</v>
      </c>
      <c r="F68" s="141">
        <v>0.5202</v>
      </c>
      <c r="G68" s="141">
        <v>0.55820000000000003</v>
      </c>
      <c r="H68" s="141">
        <v>0.55820000000000003</v>
      </c>
    </row>
    <row r="69" spans="1:10" s="7" customFormat="1" x14ac:dyDescent="0.25">
      <c r="A69" s="1"/>
      <c r="B69" s="2">
        <f t="shared" si="0"/>
        <v>62</v>
      </c>
      <c r="C69" s="10"/>
      <c r="E69" s="136"/>
      <c r="F69" s="136"/>
      <c r="G69" s="136"/>
      <c r="H69" s="136"/>
    </row>
    <row r="70" spans="1:10" s="7" customFormat="1" x14ac:dyDescent="0.25">
      <c r="A70" s="1"/>
      <c r="B70" s="2">
        <f t="shared" si="0"/>
        <v>63</v>
      </c>
      <c r="C70" s="17" t="s">
        <v>90</v>
      </c>
      <c r="D70" s="11"/>
      <c r="E70" s="136"/>
      <c r="F70" s="136"/>
      <c r="G70" s="136"/>
      <c r="H70" s="136"/>
      <c r="I70" s="7" t="s">
        <v>91</v>
      </c>
    </row>
    <row r="71" spans="1:10" s="7" customFormat="1" x14ac:dyDescent="0.25">
      <c r="A71" s="4" t="s">
        <v>92</v>
      </c>
      <c r="B71" s="2">
        <f t="shared" si="0"/>
        <v>64</v>
      </c>
      <c r="C71" s="14"/>
      <c r="D71" s="23" t="s">
        <v>93</v>
      </c>
      <c r="E71" s="137">
        <v>23833499</v>
      </c>
      <c r="F71" s="137">
        <v>16617845</v>
      </c>
      <c r="G71" s="137">
        <v>14303806</v>
      </c>
      <c r="H71" s="137">
        <v>14732920</v>
      </c>
      <c r="I71" s="7" t="s">
        <v>94</v>
      </c>
      <c r="J71" s="52"/>
    </row>
    <row r="72" spans="1:10" s="7" customFormat="1" x14ac:dyDescent="0.25">
      <c r="A72" s="4" t="s">
        <v>95</v>
      </c>
      <c r="B72" s="2">
        <f t="shared" si="0"/>
        <v>65</v>
      </c>
      <c r="C72" s="16"/>
      <c r="D72" s="11" t="s">
        <v>96</v>
      </c>
      <c r="E72" s="137">
        <v>8448580</v>
      </c>
      <c r="F72" s="137">
        <v>5793092</v>
      </c>
      <c r="G72" s="137">
        <v>4987379</v>
      </c>
      <c r="H72" s="137">
        <v>5137001</v>
      </c>
      <c r="I72" s="7" t="s">
        <v>97</v>
      </c>
    </row>
    <row r="73" spans="1:10" s="7" customFormat="1" x14ac:dyDescent="0.25">
      <c r="A73" s="5" t="s">
        <v>34</v>
      </c>
      <c r="B73" s="2">
        <f t="shared" si="0"/>
        <v>66</v>
      </c>
      <c r="C73" s="16"/>
      <c r="D73" s="23" t="s">
        <v>98</v>
      </c>
      <c r="E73" s="140">
        <v>32282079</v>
      </c>
      <c r="F73" s="140">
        <v>22410937</v>
      </c>
      <c r="G73" s="140">
        <v>19291185</v>
      </c>
      <c r="H73" s="140">
        <v>19869921</v>
      </c>
    </row>
    <row r="74" spans="1:10" s="7" customFormat="1" x14ac:dyDescent="0.25">
      <c r="A74" s="1"/>
      <c r="B74" s="2">
        <f t="shared" si="0"/>
        <v>67</v>
      </c>
      <c r="C74" s="16"/>
      <c r="D74" s="11"/>
      <c r="E74" s="136"/>
      <c r="F74" s="136"/>
      <c r="G74" s="136"/>
      <c r="H74" s="136"/>
    </row>
    <row r="75" spans="1:10" x14ac:dyDescent="0.25">
      <c r="B75" s="2">
        <f t="shared" si="0"/>
        <v>68</v>
      </c>
      <c r="C75" s="21" t="s">
        <v>99</v>
      </c>
      <c r="D75" s="23"/>
      <c r="E75" s="142">
        <v>72901961</v>
      </c>
      <c r="F75" s="142">
        <v>85586285</v>
      </c>
      <c r="G75" s="142">
        <v>101518948</v>
      </c>
      <c r="H75" s="142">
        <v>105264517</v>
      </c>
      <c r="J75" s="38"/>
    </row>
    <row r="76" spans="1:10" x14ac:dyDescent="0.25">
      <c r="A76" s="1" t="s">
        <v>100</v>
      </c>
      <c r="E76" s="136"/>
      <c r="F76" s="136"/>
      <c r="G76" s="136"/>
      <c r="H76" s="136"/>
    </row>
    <row r="77" spans="1:10" x14ac:dyDescent="0.25">
      <c r="B77" s="2">
        <f>+B75+1</f>
        <v>69</v>
      </c>
      <c r="D77" s="7" t="s">
        <v>101</v>
      </c>
      <c r="E77" s="141">
        <v>0.01</v>
      </c>
      <c r="F77" s="141">
        <v>0.17399999999999999</v>
      </c>
      <c r="G77" s="141">
        <v>0.186</v>
      </c>
      <c r="H77" s="141">
        <v>3.6999999999999998E-2</v>
      </c>
    </row>
    <row r="80" spans="1:10" x14ac:dyDescent="0.25">
      <c r="D80" s="144"/>
      <c r="E80" s="60"/>
      <c r="F80" s="60"/>
      <c r="G80" s="60"/>
      <c r="H80" s="60"/>
    </row>
    <row r="81" spans="4:8" x14ac:dyDescent="0.25">
      <c r="D81" s="144"/>
      <c r="E81" s="60"/>
      <c r="F81" s="60"/>
      <c r="G81" s="60"/>
      <c r="H81" s="60"/>
    </row>
    <row r="83" spans="4:8" x14ac:dyDescent="0.25">
      <c r="D83" s="54"/>
      <c r="E83" s="54"/>
      <c r="F83" s="54"/>
      <c r="G83" s="54"/>
      <c r="H83" s="54"/>
    </row>
  </sheetData>
  <mergeCells count="1">
    <mergeCell ref="D80:D81"/>
  </mergeCells>
  <phoneticPr fontId="29" type="noConversion"/>
  <pageMargins left="0.25" right="0.25" top="0.75" bottom="0.75" header="0.3" footer="0.3"/>
  <pageSetup scale="57" fitToHeight="0" orientation="portrait" r:id="rId1"/>
  <headerFooter>
    <oddHeader xml:space="preserve">&amp;R&amp;8P.S.C.U. Docket No. 25-057-06 
 Data Request No. MDR_22 B.04 Attachment 1
Requested by R746-700-22
Date of EGU Response: May 1, 2025
Page &amp;P of &amp;N  
</oddHeader>
    <oddFooter>&amp;L&amp;A&amp;RPage &amp;P of &amp;N</oddFooter>
  </headerFooter>
  <rowBreaks count="1" manualBreakCount="1">
    <brk id="57" max="16383" man="1"/>
  </rowBreaks>
  <customProperties>
    <customPr name="EpmWorksheetKeyString_GUID" r:id="rId2"/>
  </customProperties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U94"/>
  <sheetViews>
    <sheetView topLeftCell="D65" workbookViewId="0">
      <selection activeCell="Q73" sqref="Q73"/>
    </sheetView>
  </sheetViews>
  <sheetFormatPr defaultColWidth="9.375" defaultRowHeight="14.4" x14ac:dyDescent="0.3"/>
  <cols>
    <col min="1" max="1" width="39.625" style="69" customWidth="1"/>
    <col min="2" max="13" width="12.375" style="69" customWidth="1"/>
    <col min="14" max="14" width="14.5" style="69" customWidth="1"/>
    <col min="15" max="15" width="11.5" style="69" bestFit="1" customWidth="1"/>
    <col min="16" max="16" width="26.625" style="69" customWidth="1"/>
    <col min="17" max="17" width="19.875" style="69" customWidth="1"/>
    <col min="18" max="18" width="12.625" style="69" bestFit="1" customWidth="1"/>
    <col min="19" max="19" width="9.375" style="69"/>
    <col min="20" max="20" width="40.375" style="69" bestFit="1" customWidth="1"/>
    <col min="21" max="21" width="13.375" style="69" bestFit="1" customWidth="1"/>
    <col min="22" max="16384" width="9.375" style="69"/>
  </cols>
  <sheetData>
    <row r="2" spans="1:20" x14ac:dyDescent="0.3">
      <c r="A2" s="72" t="s">
        <v>121</v>
      </c>
      <c r="B2" s="73" t="s">
        <v>104</v>
      </c>
      <c r="C2" s="73" t="s">
        <v>105</v>
      </c>
      <c r="D2" s="73" t="s">
        <v>106</v>
      </c>
      <c r="E2" s="73" t="s">
        <v>107</v>
      </c>
      <c r="F2" s="73" t="s">
        <v>108</v>
      </c>
      <c r="G2" s="73" t="s">
        <v>122</v>
      </c>
      <c r="H2" s="73" t="s">
        <v>123</v>
      </c>
      <c r="I2" s="73" t="s">
        <v>111</v>
      </c>
      <c r="J2" s="73" t="s">
        <v>124</v>
      </c>
      <c r="K2" s="73" t="s">
        <v>113</v>
      </c>
      <c r="L2" s="73" t="s">
        <v>114</v>
      </c>
      <c r="M2" s="73" t="s">
        <v>115</v>
      </c>
      <c r="N2" s="73" t="s">
        <v>125</v>
      </c>
      <c r="S2" s="134"/>
      <c r="T2" s="134"/>
    </row>
    <row r="3" spans="1:20" x14ac:dyDescent="0.3">
      <c r="A3" s="74" t="s">
        <v>126</v>
      </c>
      <c r="B3" s="56">
        <v>5977337</v>
      </c>
      <c r="C3" s="56">
        <v>5620271</v>
      </c>
      <c r="D3" s="56">
        <v>6296009</v>
      </c>
      <c r="E3" s="69">
        <v>5185252</v>
      </c>
      <c r="F3" s="69">
        <v>5685708</v>
      </c>
      <c r="G3" s="69">
        <v>5490555</v>
      </c>
      <c r="H3" s="69">
        <v>5353567</v>
      </c>
      <c r="I3" s="69">
        <v>5664371</v>
      </c>
      <c r="J3" s="69">
        <v>5326916</v>
      </c>
      <c r="K3" s="69">
        <v>5514231</v>
      </c>
      <c r="L3" s="69">
        <v>5523447</v>
      </c>
      <c r="M3" s="69">
        <v>5378076</v>
      </c>
      <c r="N3" s="75">
        <f>SUM(B3:M3)</f>
        <v>67015740</v>
      </c>
      <c r="S3" s="134"/>
      <c r="T3" s="134"/>
    </row>
    <row r="4" spans="1:20" x14ac:dyDescent="0.3">
      <c r="A4" s="74" t="s">
        <v>126</v>
      </c>
      <c r="B4" s="56"/>
      <c r="C4" s="56"/>
      <c r="D4" s="56"/>
      <c r="E4" s="56">
        <v>704456</v>
      </c>
      <c r="F4" s="56">
        <v>704456</v>
      </c>
      <c r="G4" s="56">
        <v>704456</v>
      </c>
      <c r="H4" s="56">
        <v>704456</v>
      </c>
      <c r="I4" s="56">
        <v>704456</v>
      </c>
      <c r="J4" s="56">
        <v>704456</v>
      </c>
      <c r="K4" s="56">
        <v>704456</v>
      </c>
      <c r="L4" s="56">
        <v>704456</v>
      </c>
      <c r="M4" s="56">
        <v>704456</v>
      </c>
      <c r="N4" s="75">
        <f>SUM(B4:M4)</f>
        <v>6340104</v>
      </c>
      <c r="S4" s="134"/>
      <c r="T4" s="134"/>
    </row>
    <row r="5" spans="1:20" x14ac:dyDescent="0.3">
      <c r="A5" s="74" t="s">
        <v>127</v>
      </c>
      <c r="B5" s="56">
        <v>397827</v>
      </c>
      <c r="C5" s="56">
        <v>370874</v>
      </c>
      <c r="D5" s="56">
        <v>440628</v>
      </c>
      <c r="E5" s="69">
        <v>493186</v>
      </c>
      <c r="F5" s="69">
        <v>485057</v>
      </c>
      <c r="G5" s="69">
        <v>534630</v>
      </c>
      <c r="H5" s="69">
        <v>536300</v>
      </c>
      <c r="I5" s="69">
        <v>591878</v>
      </c>
      <c r="J5" s="69">
        <v>581411</v>
      </c>
      <c r="K5" s="69">
        <v>617185</v>
      </c>
      <c r="L5" s="69">
        <v>516227</v>
      </c>
      <c r="M5" s="69">
        <v>460945</v>
      </c>
      <c r="N5" s="75">
        <f t="shared" ref="N5:N7" si="0">SUM(B5:M5)</f>
        <v>6026148</v>
      </c>
      <c r="Q5" s="105"/>
      <c r="S5" s="77"/>
      <c r="T5" s="77"/>
    </row>
    <row r="6" spans="1:20" x14ac:dyDescent="0.3">
      <c r="A6" s="74" t="s">
        <v>127</v>
      </c>
      <c r="B6" s="56"/>
      <c r="C6" s="56"/>
      <c r="D6" s="56"/>
      <c r="E6" s="56">
        <v>1874</v>
      </c>
      <c r="F6" s="56">
        <v>893</v>
      </c>
      <c r="G6" s="56">
        <v>3277</v>
      </c>
      <c r="H6" s="56">
        <v>1900</v>
      </c>
      <c r="I6" s="56">
        <v>3287</v>
      </c>
      <c r="J6" s="56">
        <v>913</v>
      </c>
      <c r="K6" s="56">
        <v>4302</v>
      </c>
      <c r="L6" s="56">
        <v>3350</v>
      </c>
      <c r="M6" s="56">
        <v>3291</v>
      </c>
      <c r="N6" s="75">
        <f t="shared" si="0"/>
        <v>23087</v>
      </c>
      <c r="Q6" s="105"/>
      <c r="S6" s="77"/>
      <c r="T6" s="77"/>
    </row>
    <row r="7" spans="1:20" x14ac:dyDescent="0.3">
      <c r="A7" s="45" t="s">
        <v>128</v>
      </c>
      <c r="B7" s="56">
        <v>0</v>
      </c>
      <c r="C7" s="56">
        <v>0</v>
      </c>
      <c r="D7" s="56">
        <v>3000</v>
      </c>
      <c r="E7" s="56">
        <v>0</v>
      </c>
      <c r="F7" s="56">
        <v>0</v>
      </c>
      <c r="G7" s="56">
        <v>3000</v>
      </c>
      <c r="H7" s="56">
        <v>0</v>
      </c>
      <c r="I7" s="56">
        <v>0</v>
      </c>
      <c r="J7" s="56">
        <v>3000</v>
      </c>
      <c r="K7" s="56">
        <v>0</v>
      </c>
      <c r="L7" s="56">
        <v>0</v>
      </c>
      <c r="M7" s="56">
        <v>3000</v>
      </c>
      <c r="N7" s="75">
        <f t="shared" si="0"/>
        <v>12000</v>
      </c>
      <c r="Q7" s="105"/>
      <c r="T7" s="77"/>
    </row>
    <row r="8" spans="1:20" x14ac:dyDescent="0.3">
      <c r="A8" s="74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>
        <f>SUM(N3:N7)</f>
        <v>79417079</v>
      </c>
      <c r="Q8" s="105"/>
      <c r="S8" s="77"/>
      <c r="T8" s="77"/>
    </row>
    <row r="9" spans="1:20" x14ac:dyDescent="0.3">
      <c r="A9" s="74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Q9" s="105"/>
      <c r="S9" s="77"/>
      <c r="T9" s="77"/>
    </row>
    <row r="10" spans="1:20" x14ac:dyDescent="0.3">
      <c r="A10" s="74" t="s">
        <v>129</v>
      </c>
      <c r="B10" s="56">
        <v>386701</v>
      </c>
      <c r="C10" s="56">
        <v>386701</v>
      </c>
      <c r="D10" s="56">
        <v>386701</v>
      </c>
      <c r="E10" s="56">
        <v>52279</v>
      </c>
      <c r="F10" s="56">
        <v>52279</v>
      </c>
      <c r="G10" s="56">
        <v>52279</v>
      </c>
      <c r="H10" s="56">
        <v>-164771</v>
      </c>
      <c r="I10" s="56">
        <v>-164771</v>
      </c>
      <c r="J10" s="56">
        <v>-164771</v>
      </c>
      <c r="K10" s="56">
        <v>-245838</v>
      </c>
      <c r="L10" s="56">
        <v>-245838</v>
      </c>
      <c r="M10" s="56">
        <v>-245838</v>
      </c>
      <c r="N10" s="75">
        <f t="shared" ref="N10:N11" si="1">SUM(B10:M10)</f>
        <v>85113</v>
      </c>
      <c r="Q10" s="105"/>
      <c r="T10" s="77"/>
    </row>
    <row r="11" spans="1:20" x14ac:dyDescent="0.3">
      <c r="A11" s="45" t="s">
        <v>130</v>
      </c>
      <c r="B11" s="56">
        <v>573891</v>
      </c>
      <c r="C11" s="56">
        <v>541281</v>
      </c>
      <c r="D11" s="56">
        <v>605294</v>
      </c>
      <c r="E11" s="56">
        <v>568849</v>
      </c>
      <c r="F11" s="56">
        <v>610744</v>
      </c>
      <c r="G11" s="56">
        <v>598318</v>
      </c>
      <c r="H11" s="56">
        <v>586849</v>
      </c>
      <c r="I11" s="56">
        <v>618075</v>
      </c>
      <c r="J11" s="56">
        <v>588409</v>
      </c>
      <c r="K11" s="56">
        <v>607401</v>
      </c>
      <c r="L11" s="56">
        <v>599561</v>
      </c>
      <c r="M11" s="56">
        <v>582504</v>
      </c>
      <c r="N11" s="75">
        <f t="shared" si="1"/>
        <v>7081176</v>
      </c>
      <c r="Q11" s="105"/>
      <c r="T11" s="77"/>
    </row>
    <row r="12" spans="1:20" x14ac:dyDescent="0.3">
      <c r="A12" s="74" t="s">
        <v>402</v>
      </c>
      <c r="B12" s="56">
        <v>70771</v>
      </c>
      <c r="C12" s="56">
        <v>70771</v>
      </c>
      <c r="D12" s="56">
        <v>72894</v>
      </c>
      <c r="E12" s="56">
        <v>72894</v>
      </c>
      <c r="F12" s="56">
        <v>72894</v>
      </c>
      <c r="G12" s="56">
        <v>72894</v>
      </c>
      <c r="H12" s="56">
        <v>72894</v>
      </c>
      <c r="I12" s="56">
        <v>72894</v>
      </c>
      <c r="J12" s="56">
        <v>72894</v>
      </c>
      <c r="K12" s="56">
        <v>72894</v>
      </c>
      <c r="L12" s="56">
        <v>72894</v>
      </c>
      <c r="M12" s="56">
        <v>72894</v>
      </c>
      <c r="N12" s="75">
        <f>SUM(B12:M12)</f>
        <v>870482</v>
      </c>
    </row>
    <row r="13" spans="1:20" x14ac:dyDescent="0.3">
      <c r="A13" s="74" t="s">
        <v>131</v>
      </c>
      <c r="B13" s="56">
        <v>87636</v>
      </c>
      <c r="C13" s="56">
        <v>70525</v>
      </c>
      <c r="D13" s="56">
        <v>69095</v>
      </c>
      <c r="E13" s="75">
        <v>67642</v>
      </c>
      <c r="F13" s="75">
        <v>69095</v>
      </c>
      <c r="G13" s="75">
        <v>67642</v>
      </c>
      <c r="H13" s="75">
        <v>69095</v>
      </c>
      <c r="I13" s="75">
        <v>68994</v>
      </c>
      <c r="J13" s="75">
        <v>67545</v>
      </c>
      <c r="K13" s="75">
        <v>88893</v>
      </c>
      <c r="L13" s="75">
        <v>87612</v>
      </c>
      <c r="M13" s="75">
        <v>88893</v>
      </c>
      <c r="N13" s="75">
        <f>SUM(B13:M13)</f>
        <v>902667</v>
      </c>
    </row>
    <row r="14" spans="1:20" x14ac:dyDescent="0.3">
      <c r="A14" s="74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</row>
    <row r="15" spans="1:20" x14ac:dyDescent="0.3">
      <c r="A15" s="74"/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P15" s="135" t="s">
        <v>132</v>
      </c>
    </row>
    <row r="16" spans="1:20" x14ac:dyDescent="0.3">
      <c r="A16" s="74" t="s">
        <v>133</v>
      </c>
      <c r="B16" s="56">
        <v>1182295</v>
      </c>
      <c r="C16" s="56">
        <v>595378</v>
      </c>
      <c r="D16" s="56">
        <v>595378</v>
      </c>
      <c r="E16" s="69">
        <v>698623</v>
      </c>
      <c r="F16" s="69">
        <v>698625</v>
      </c>
      <c r="G16" s="69">
        <v>698624</v>
      </c>
      <c r="H16" s="69">
        <v>698622</v>
      </c>
      <c r="I16" s="69">
        <v>698622</v>
      </c>
      <c r="J16" s="69">
        <v>698620</v>
      </c>
      <c r="K16" s="69">
        <v>698625</v>
      </c>
      <c r="L16" s="69">
        <v>698623</v>
      </c>
      <c r="M16" s="69">
        <v>698619</v>
      </c>
      <c r="N16" s="75">
        <f t="shared" ref="N16:N26" si="2">SUM(B16:M16)</f>
        <v>8660654</v>
      </c>
      <c r="P16" s="77">
        <f>(N16/O$26)*N$27</f>
        <v>1296433.1721179758</v>
      </c>
    </row>
    <row r="17" spans="1:18" x14ac:dyDescent="0.3">
      <c r="A17" s="74"/>
      <c r="B17" s="56"/>
      <c r="C17" s="56"/>
      <c r="D17" s="56"/>
      <c r="E17" s="56">
        <v>-31818</v>
      </c>
      <c r="F17" s="56">
        <v>-31818</v>
      </c>
      <c r="G17" s="56">
        <v>-31818</v>
      </c>
      <c r="H17" s="56">
        <v>-31818</v>
      </c>
      <c r="I17" s="56">
        <v>-31818</v>
      </c>
      <c r="J17" s="56">
        <v>-31818</v>
      </c>
      <c r="K17" s="56">
        <v>-31818</v>
      </c>
      <c r="L17" s="56">
        <v>-31818</v>
      </c>
      <c r="M17" s="56">
        <v>-31818</v>
      </c>
      <c r="N17" s="75">
        <f t="shared" si="2"/>
        <v>-286362</v>
      </c>
      <c r="P17" s="77"/>
    </row>
    <row r="18" spans="1:18" x14ac:dyDescent="0.3">
      <c r="A18" s="74" t="s">
        <v>134</v>
      </c>
      <c r="B18" s="56">
        <v>53153</v>
      </c>
      <c r="C18" s="56">
        <v>50706</v>
      </c>
      <c r="D18" s="56">
        <v>50704</v>
      </c>
      <c r="E18" s="56">
        <v>50709</v>
      </c>
      <c r="F18" s="56">
        <v>50705</v>
      </c>
      <c r="G18" s="56">
        <v>50705</v>
      </c>
      <c r="H18" s="56">
        <v>50705</v>
      </c>
      <c r="I18" s="56">
        <v>50709</v>
      </c>
      <c r="J18" s="56">
        <v>50705</v>
      </c>
      <c r="K18" s="56">
        <v>50710</v>
      </c>
      <c r="L18" s="56">
        <v>50705</v>
      </c>
      <c r="M18" s="56">
        <v>50704</v>
      </c>
      <c r="N18" s="75">
        <f t="shared" si="2"/>
        <v>610920</v>
      </c>
      <c r="P18" s="77">
        <f>(N18/O$26)*N$27</f>
        <v>91450.016766668399</v>
      </c>
    </row>
    <row r="19" spans="1:18" x14ac:dyDescent="0.3">
      <c r="A19" s="74" t="s">
        <v>135</v>
      </c>
      <c r="B19" s="56">
        <v>10610</v>
      </c>
      <c r="C19" s="56">
        <v>10122</v>
      </c>
      <c r="D19" s="56">
        <v>10126</v>
      </c>
      <c r="E19" s="56">
        <v>10125</v>
      </c>
      <c r="F19" s="56">
        <v>10125</v>
      </c>
      <c r="G19" s="56">
        <v>10124</v>
      </c>
      <c r="H19" s="56">
        <v>10127</v>
      </c>
      <c r="I19" s="56">
        <v>10123</v>
      </c>
      <c r="J19" s="56">
        <v>10122</v>
      </c>
      <c r="K19" s="56">
        <v>10124</v>
      </c>
      <c r="L19" s="56">
        <v>10124</v>
      </c>
      <c r="M19" s="56">
        <v>10126</v>
      </c>
      <c r="N19" s="75">
        <f t="shared" si="2"/>
        <v>121978</v>
      </c>
      <c r="P19" s="77">
        <f>(N19/O$26)*N$27</f>
        <v>18259.166740595625</v>
      </c>
    </row>
    <row r="20" spans="1:18" x14ac:dyDescent="0.3">
      <c r="A20" s="74" t="s">
        <v>136</v>
      </c>
      <c r="B20" s="56">
        <v>30151</v>
      </c>
      <c r="C20" s="56">
        <v>28768</v>
      </c>
      <c r="D20" s="56">
        <v>28772</v>
      </c>
      <c r="E20" s="56">
        <v>28766</v>
      </c>
      <c r="F20" s="56">
        <v>28769</v>
      </c>
      <c r="G20" s="56">
        <v>28771</v>
      </c>
      <c r="H20" s="56">
        <v>28766</v>
      </c>
      <c r="I20" s="56">
        <v>28767</v>
      </c>
      <c r="J20" s="56">
        <v>28769</v>
      </c>
      <c r="K20" s="56">
        <v>28766</v>
      </c>
      <c r="L20" s="56">
        <v>28770</v>
      </c>
      <c r="M20" s="56">
        <v>28762</v>
      </c>
      <c r="N20" s="75">
        <f t="shared" si="2"/>
        <v>346597</v>
      </c>
      <c r="P20" s="77">
        <f>(N20/O$26)*N$27</f>
        <v>51882.900316370346</v>
      </c>
      <c r="R20" s="104"/>
    </row>
    <row r="21" spans="1:18" x14ac:dyDescent="0.3">
      <c r="A21" s="74" t="s">
        <v>137</v>
      </c>
      <c r="B21" s="56">
        <v>-1871268</v>
      </c>
      <c r="C21" s="56">
        <v>-1785236</v>
      </c>
      <c r="D21" s="56">
        <v>-1785228</v>
      </c>
      <c r="E21" s="56">
        <v>-1785232</v>
      </c>
      <c r="F21" s="56">
        <v>-1785235</v>
      </c>
      <c r="G21" s="56">
        <v>-1785230</v>
      </c>
      <c r="H21" s="56">
        <v>-1785234</v>
      </c>
      <c r="I21" s="56">
        <v>-1785233</v>
      </c>
      <c r="J21" s="56">
        <v>-1785232</v>
      </c>
      <c r="K21" s="56">
        <v>-1785232</v>
      </c>
      <c r="L21" s="56">
        <v>-1785233</v>
      </c>
      <c r="M21" s="56">
        <v>-1785232</v>
      </c>
      <c r="N21" s="75">
        <f t="shared" si="2"/>
        <v>-21508825</v>
      </c>
      <c r="P21" s="77"/>
    </row>
    <row r="22" spans="1:18" x14ac:dyDescent="0.3">
      <c r="A22" s="74" t="s">
        <v>138</v>
      </c>
      <c r="B22" s="56">
        <v>-118843</v>
      </c>
      <c r="C22" s="56">
        <v>-113378</v>
      </c>
      <c r="D22" s="56">
        <v>-113381</v>
      </c>
      <c r="E22" s="56">
        <v>-113384</v>
      </c>
      <c r="F22" s="56">
        <v>-113377</v>
      </c>
      <c r="G22" s="56">
        <v>-113384</v>
      </c>
      <c r="H22" s="56">
        <v>-113379</v>
      </c>
      <c r="I22" s="56">
        <v>-113379</v>
      </c>
      <c r="J22" s="56">
        <v>-113382</v>
      </c>
      <c r="K22" s="56">
        <v>-113384</v>
      </c>
      <c r="L22" s="56">
        <v>-113377</v>
      </c>
      <c r="M22" s="56">
        <v>-113379</v>
      </c>
      <c r="N22" s="75">
        <f t="shared" si="2"/>
        <v>-1366027</v>
      </c>
      <c r="P22" s="77">
        <f>(N22/O$26)*N$27</f>
        <v>-204483.71645014361</v>
      </c>
    </row>
    <row r="23" spans="1:18" x14ac:dyDescent="0.3">
      <c r="A23" s="74" t="s">
        <v>139</v>
      </c>
      <c r="B23" s="56">
        <v>53493</v>
      </c>
      <c r="C23" s="56">
        <v>51036</v>
      </c>
      <c r="D23" s="56">
        <v>51033</v>
      </c>
      <c r="E23" s="56">
        <v>51035</v>
      </c>
      <c r="F23" s="56">
        <v>51032</v>
      </c>
      <c r="G23" s="56">
        <v>51038</v>
      </c>
      <c r="H23" s="56">
        <v>51036</v>
      </c>
      <c r="I23" s="56">
        <v>51034</v>
      </c>
      <c r="J23" s="56">
        <v>51030</v>
      </c>
      <c r="K23" s="56">
        <v>51033</v>
      </c>
      <c r="L23" s="56">
        <v>51033</v>
      </c>
      <c r="M23" s="56">
        <v>51033</v>
      </c>
      <c r="N23" s="75">
        <f t="shared" si="2"/>
        <v>614866</v>
      </c>
      <c r="P23" s="77">
        <f>(N23/O$26)*N$27</f>
        <v>92040.70256212652</v>
      </c>
    </row>
    <row r="24" spans="1:18" x14ac:dyDescent="0.3">
      <c r="A24" s="74" t="s">
        <v>140</v>
      </c>
      <c r="B24" s="56">
        <v>428857</v>
      </c>
      <c r="C24" s="56">
        <v>412484</v>
      </c>
      <c r="D24" s="56">
        <v>412478</v>
      </c>
      <c r="E24" s="94">
        <v>339756</v>
      </c>
      <c r="F24" s="94">
        <v>339762</v>
      </c>
      <c r="G24" s="94">
        <v>339760</v>
      </c>
      <c r="H24" s="94">
        <v>339757</v>
      </c>
      <c r="I24" s="94">
        <v>339756</v>
      </c>
      <c r="J24" s="94">
        <v>339761</v>
      </c>
      <c r="K24" s="94">
        <v>339759</v>
      </c>
      <c r="L24" s="94">
        <v>339759</v>
      </c>
      <c r="M24" s="94">
        <v>339761</v>
      </c>
      <c r="N24" s="75">
        <f t="shared" si="2"/>
        <v>4311650</v>
      </c>
      <c r="P24" s="77"/>
    </row>
    <row r="25" spans="1:18" x14ac:dyDescent="0.3">
      <c r="A25" s="74" t="s">
        <v>140</v>
      </c>
      <c r="B25" s="56"/>
      <c r="C25" s="56"/>
      <c r="D25" s="56"/>
      <c r="E25" s="56">
        <v>72722</v>
      </c>
      <c r="F25" s="56">
        <v>72722</v>
      </c>
      <c r="G25" s="56">
        <v>72722</v>
      </c>
      <c r="H25" s="56">
        <v>72722</v>
      </c>
      <c r="I25" s="56">
        <v>72722</v>
      </c>
      <c r="J25" s="56">
        <v>72722</v>
      </c>
      <c r="K25" s="56">
        <v>72722</v>
      </c>
      <c r="L25" s="56">
        <v>72722</v>
      </c>
      <c r="M25" s="56">
        <v>72722</v>
      </c>
      <c r="N25" s="75">
        <f t="shared" si="2"/>
        <v>654498</v>
      </c>
      <c r="P25" s="77"/>
    </row>
    <row r="26" spans="1:18" x14ac:dyDescent="0.3">
      <c r="A26" s="74" t="s">
        <v>141</v>
      </c>
      <c r="B26" s="56">
        <v>6612</v>
      </c>
      <c r="C26" s="56">
        <v>6313</v>
      </c>
      <c r="D26" s="56">
        <v>6306</v>
      </c>
      <c r="E26" s="56">
        <v>6311</v>
      </c>
      <c r="F26" s="56">
        <v>6310</v>
      </c>
      <c r="G26" s="56">
        <v>6312</v>
      </c>
      <c r="H26" s="56">
        <v>6309</v>
      </c>
      <c r="I26" s="56">
        <v>6307</v>
      </c>
      <c r="J26" s="56">
        <v>6309</v>
      </c>
      <c r="K26" s="56">
        <v>6312</v>
      </c>
      <c r="L26" s="56">
        <v>6309</v>
      </c>
      <c r="M26" s="56">
        <v>6311</v>
      </c>
      <c r="N26" s="75">
        <f t="shared" si="2"/>
        <v>76021</v>
      </c>
      <c r="O26" s="76">
        <f>N16+N18+N19+N20+N23+N26+N22</f>
        <v>9065009</v>
      </c>
      <c r="P26" s="79">
        <f>(N26/O$26)*N$27</f>
        <v>11379.757946406893</v>
      </c>
    </row>
    <row r="27" spans="1:18" x14ac:dyDescent="0.3">
      <c r="A27" s="74" t="s">
        <v>142</v>
      </c>
      <c r="B27" s="56">
        <v>110321</v>
      </c>
      <c r="C27" s="56">
        <v>110321</v>
      </c>
      <c r="D27" s="56">
        <v>113632</v>
      </c>
      <c r="E27" s="56">
        <v>113632</v>
      </c>
      <c r="F27" s="56">
        <v>113632</v>
      </c>
      <c r="G27" s="56">
        <v>113632</v>
      </c>
      <c r="H27" s="56">
        <v>113632</v>
      </c>
      <c r="I27" s="56">
        <v>113632</v>
      </c>
      <c r="J27" s="56">
        <v>113632</v>
      </c>
      <c r="K27" s="56">
        <v>113632</v>
      </c>
      <c r="L27" s="56">
        <v>113632</v>
      </c>
      <c r="M27" s="56">
        <v>113632</v>
      </c>
      <c r="N27" s="75">
        <f>SUM(B27:M27)</f>
        <v>1356962</v>
      </c>
      <c r="P27" s="78">
        <f>SUM(P16:P26)</f>
        <v>1356962</v>
      </c>
    </row>
    <row r="28" spans="1:18" x14ac:dyDescent="0.3">
      <c r="A28" s="74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6">
        <f>N26+P26+N24+N23+P23+N20+N19+P19+P20</f>
        <v>5644674.5275654988</v>
      </c>
      <c r="P28" s="135" t="s">
        <v>143</v>
      </c>
    </row>
    <row r="29" spans="1:18" x14ac:dyDescent="0.3">
      <c r="A29" s="74" t="s">
        <v>220</v>
      </c>
      <c r="B29" s="56">
        <v>-303205</v>
      </c>
      <c r="C29" s="56">
        <v>-289172</v>
      </c>
      <c r="D29" s="56">
        <v>-318121</v>
      </c>
      <c r="E29" s="75">
        <v>-297367</v>
      </c>
      <c r="F29" s="75">
        <v>-319385</v>
      </c>
      <c r="G29" s="75">
        <v>-313254</v>
      </c>
      <c r="H29" s="75">
        <v>-305997</v>
      </c>
      <c r="I29" s="75">
        <v>-320669</v>
      </c>
      <c r="J29" s="75">
        <v>-304730</v>
      </c>
      <c r="K29" s="75">
        <v>-311006</v>
      </c>
      <c r="L29" s="75">
        <v>-311465</v>
      </c>
      <c r="M29" s="75">
        <v>-304634</v>
      </c>
      <c r="N29" s="75">
        <f t="shared" ref="N29:N45" si="3">SUM(B29:M29)</f>
        <v>-3699005</v>
      </c>
      <c r="O29" s="69">
        <f>N24/O28</f>
        <v>0.76384386361769185</v>
      </c>
      <c r="P29" s="135" t="s">
        <v>145</v>
      </c>
    </row>
    <row r="30" spans="1:18" x14ac:dyDescent="0.3">
      <c r="A30" s="74" t="s">
        <v>403</v>
      </c>
      <c r="B30" s="56">
        <v>-47583</v>
      </c>
      <c r="C30" s="56">
        <v>-46988</v>
      </c>
      <c r="D30" s="56">
        <v>-49246</v>
      </c>
      <c r="E30" s="75">
        <v>-48296</v>
      </c>
      <c r="F30" s="75">
        <v>-49202</v>
      </c>
      <c r="G30" s="75">
        <v>-48953</v>
      </c>
      <c r="H30" s="75">
        <v>-48695</v>
      </c>
      <c r="I30" s="75">
        <v>-49246</v>
      </c>
      <c r="J30" s="75">
        <v>-48624</v>
      </c>
      <c r="K30" s="75">
        <v>-48855</v>
      </c>
      <c r="L30" s="75">
        <v>-48864</v>
      </c>
      <c r="M30" s="75">
        <v>-48615</v>
      </c>
      <c r="N30" s="75">
        <f t="shared" si="3"/>
        <v>-583167</v>
      </c>
    </row>
    <row r="31" spans="1:18" x14ac:dyDescent="0.3">
      <c r="A31" s="74" t="s">
        <v>404</v>
      </c>
      <c r="B31" s="56">
        <v>-78504</v>
      </c>
      <c r="C31" s="56">
        <v>-77725</v>
      </c>
      <c r="D31" s="56">
        <v>-80938</v>
      </c>
      <c r="E31" s="75">
        <v>-79750</v>
      </c>
      <c r="F31" s="75">
        <v>-80938</v>
      </c>
      <c r="G31" s="75">
        <v>-80542</v>
      </c>
      <c r="H31" s="75">
        <v>-80146</v>
      </c>
      <c r="I31" s="75">
        <v>-80938</v>
      </c>
      <c r="J31" s="75">
        <v>-80146</v>
      </c>
      <c r="K31" s="75">
        <v>-80542</v>
      </c>
      <c r="L31" s="75">
        <v>-80542</v>
      </c>
      <c r="M31" s="75">
        <v>-80146</v>
      </c>
      <c r="N31" s="75">
        <f t="shared" si="3"/>
        <v>-960857</v>
      </c>
    </row>
    <row r="32" spans="1:18" x14ac:dyDescent="0.3">
      <c r="A32" s="74" t="s">
        <v>405</v>
      </c>
      <c r="B32" s="56">
        <v>-228386</v>
      </c>
      <c r="C32" s="56">
        <v>-218034</v>
      </c>
      <c r="D32" s="56">
        <v>-239358</v>
      </c>
      <c r="E32" s="75">
        <v>-224041</v>
      </c>
      <c r="F32" s="75">
        <v>-239869</v>
      </c>
      <c r="G32" s="75">
        <v>-235336</v>
      </c>
      <c r="H32" s="75">
        <v>-229932</v>
      </c>
      <c r="I32" s="75">
        <v>-239385</v>
      </c>
      <c r="J32" s="75">
        <v>-228967</v>
      </c>
      <c r="K32" s="75">
        <v>-234731</v>
      </c>
      <c r="L32" s="75">
        <v>-233963</v>
      </c>
      <c r="M32" s="75">
        <v>-228664</v>
      </c>
      <c r="N32" s="75">
        <f t="shared" si="3"/>
        <v>-2780666</v>
      </c>
    </row>
    <row r="33" spans="1:14" x14ac:dyDescent="0.3">
      <c r="A33" s="74" t="s">
        <v>406</v>
      </c>
      <c r="B33" s="56">
        <v>-2426671</v>
      </c>
      <c r="C33" s="56">
        <v>-2235723</v>
      </c>
      <c r="D33" s="56">
        <v>-2571241</v>
      </c>
      <c r="E33" s="75">
        <v>-2312293</v>
      </c>
      <c r="F33" s="75">
        <v>-2579755</v>
      </c>
      <c r="G33" s="75">
        <v>-2472010</v>
      </c>
      <c r="H33" s="75">
        <v>-2399180</v>
      </c>
      <c r="I33" s="75">
        <v>-2564951</v>
      </c>
      <c r="J33" s="75">
        <v>-2387149</v>
      </c>
      <c r="K33" s="75">
        <v>-2489347</v>
      </c>
      <c r="L33" s="75">
        <v>-2492410</v>
      </c>
      <c r="M33" s="75">
        <v>-2417435</v>
      </c>
      <c r="N33" s="75">
        <f t="shared" si="3"/>
        <v>-29348165</v>
      </c>
    </row>
    <row r="34" spans="1:14" x14ac:dyDescent="0.3">
      <c r="A34" s="74" t="s">
        <v>407</v>
      </c>
      <c r="B34" s="56">
        <v>-28107</v>
      </c>
      <c r="C34" s="56">
        <v>-26514</v>
      </c>
      <c r="D34" s="56">
        <v>-29771</v>
      </c>
      <c r="E34" s="75">
        <v>-27310</v>
      </c>
      <c r="F34" s="75">
        <v>-29771</v>
      </c>
      <c r="G34" s="75">
        <v>-28951</v>
      </c>
      <c r="H34" s="75">
        <v>-28130</v>
      </c>
      <c r="I34" s="75">
        <v>-29771</v>
      </c>
      <c r="J34" s="75">
        <v>-28130</v>
      </c>
      <c r="K34" s="75">
        <v>-28951</v>
      </c>
      <c r="L34" s="75">
        <v>-28951</v>
      </c>
      <c r="M34" s="75">
        <v>-28130</v>
      </c>
      <c r="N34" s="75">
        <f t="shared" si="3"/>
        <v>-342487</v>
      </c>
    </row>
    <row r="35" spans="1:14" x14ac:dyDescent="0.3">
      <c r="A35" s="74" t="s">
        <v>206</v>
      </c>
      <c r="B35" s="56">
        <v>-122577</v>
      </c>
      <c r="C35" s="56">
        <v>-119548</v>
      </c>
      <c r="D35" s="56">
        <v>-127465</v>
      </c>
      <c r="E35" s="75">
        <v>-739</v>
      </c>
      <c r="F35" s="75">
        <v>-740</v>
      </c>
      <c r="G35" s="75">
        <v>-738</v>
      </c>
      <c r="H35" s="75">
        <v>-740</v>
      </c>
      <c r="I35" s="75">
        <v>-743</v>
      </c>
      <c r="J35" s="75">
        <v>-743</v>
      </c>
      <c r="K35" s="75">
        <v>-741</v>
      </c>
      <c r="L35" s="75">
        <v>-744</v>
      </c>
      <c r="M35" s="75">
        <v>-742</v>
      </c>
      <c r="N35" s="75">
        <f t="shared" si="3"/>
        <v>-376260</v>
      </c>
    </row>
    <row r="36" spans="1:14" x14ac:dyDescent="0.3">
      <c r="A36" s="74" t="s">
        <v>408</v>
      </c>
      <c r="B36" s="56">
        <v>266754</v>
      </c>
      <c r="C36" s="56">
        <v>264895</v>
      </c>
      <c r="D36" s="56">
        <v>277066</v>
      </c>
      <c r="E36" s="75">
        <v>274246</v>
      </c>
      <c r="F36" s="75">
        <v>277647</v>
      </c>
      <c r="G36" s="75">
        <v>276162</v>
      </c>
      <c r="H36" s="75">
        <v>275341</v>
      </c>
      <c r="I36" s="75">
        <v>277032</v>
      </c>
      <c r="J36" s="75">
        <v>273688</v>
      </c>
      <c r="K36" s="75">
        <v>274694</v>
      </c>
      <c r="L36" s="75">
        <v>273484</v>
      </c>
      <c r="M36" s="75">
        <v>270818</v>
      </c>
      <c r="N36" s="75">
        <f t="shared" si="3"/>
        <v>3281827</v>
      </c>
    </row>
    <row r="37" spans="1:14" x14ac:dyDescent="0.3">
      <c r="A37" s="74" t="s">
        <v>409</v>
      </c>
      <c r="B37" s="56">
        <v>-4859</v>
      </c>
      <c r="C37" s="56">
        <v>-4417</v>
      </c>
      <c r="D37" s="56">
        <v>-5232</v>
      </c>
      <c r="E37" s="75">
        <v>-4550</v>
      </c>
      <c r="F37" s="75">
        <v>-5232</v>
      </c>
      <c r="G37" s="75">
        <v>-5005</v>
      </c>
      <c r="H37" s="75">
        <v>-4777</v>
      </c>
      <c r="I37" s="75">
        <v>-5232</v>
      </c>
      <c r="J37" s="75">
        <v>-4777</v>
      </c>
      <c r="K37" s="75">
        <v>-5005</v>
      </c>
      <c r="L37" s="75">
        <v>-5005</v>
      </c>
      <c r="M37" s="75">
        <v>-4777</v>
      </c>
      <c r="N37" s="75">
        <f t="shared" si="3"/>
        <v>-58868</v>
      </c>
    </row>
    <row r="38" spans="1:14" x14ac:dyDescent="0.3">
      <c r="A38" s="74" t="s">
        <v>410</v>
      </c>
      <c r="B38" s="56">
        <v>-51845</v>
      </c>
      <c r="C38" s="56">
        <v>-51464</v>
      </c>
      <c r="D38" s="56">
        <v>-53597</v>
      </c>
      <c r="E38" s="75">
        <v>-53008</v>
      </c>
      <c r="F38" s="75">
        <v>-53597</v>
      </c>
      <c r="G38" s="75">
        <v>-53401</v>
      </c>
      <c r="H38" s="75">
        <v>-53204</v>
      </c>
      <c r="I38" s="75">
        <v>-53597</v>
      </c>
      <c r="J38" s="75">
        <v>-53204</v>
      </c>
      <c r="K38" s="75">
        <v>-53401</v>
      </c>
      <c r="L38" s="75">
        <v>-53401</v>
      </c>
      <c r="M38" s="75">
        <v>-53204</v>
      </c>
      <c r="N38" s="75">
        <f t="shared" si="3"/>
        <v>-636923</v>
      </c>
    </row>
    <row r="39" spans="1:14" x14ac:dyDescent="0.3">
      <c r="A39" s="74" t="s">
        <v>221</v>
      </c>
      <c r="B39" s="56">
        <v>-12841</v>
      </c>
      <c r="C39" s="56">
        <v>-5651</v>
      </c>
      <c r="D39" s="56">
        <v>-7110</v>
      </c>
      <c r="E39" s="75">
        <v>-80888</v>
      </c>
      <c r="F39" s="75">
        <v>-82277</v>
      </c>
      <c r="G39" s="75">
        <v>-80666</v>
      </c>
      <c r="H39" s="75">
        <v>-89298</v>
      </c>
      <c r="I39" s="75">
        <v>-91898</v>
      </c>
      <c r="J39" s="75">
        <v>-81843</v>
      </c>
      <c r="K39" s="75">
        <v>-84550</v>
      </c>
      <c r="L39" s="75">
        <v>-87850</v>
      </c>
      <c r="M39" s="75">
        <v>-77619</v>
      </c>
      <c r="N39" s="75">
        <f t="shared" si="3"/>
        <v>-782491</v>
      </c>
    </row>
    <row r="40" spans="1:14" x14ac:dyDescent="0.3">
      <c r="A40" s="74" t="s">
        <v>411</v>
      </c>
      <c r="B40" s="56">
        <v>-35</v>
      </c>
      <c r="C40" s="56">
        <v>-35</v>
      </c>
      <c r="D40" s="56">
        <v>-36</v>
      </c>
      <c r="E40" s="75">
        <v>-36</v>
      </c>
      <c r="F40" s="75">
        <v>-36</v>
      </c>
      <c r="G40" s="75">
        <v>-36</v>
      </c>
      <c r="H40" s="75">
        <v>-36</v>
      </c>
      <c r="I40" s="75">
        <v>-71</v>
      </c>
      <c r="J40" s="75">
        <v>-36</v>
      </c>
      <c r="K40" s="75">
        <v>-18</v>
      </c>
      <c r="L40" s="75">
        <v>-36</v>
      </c>
      <c r="M40" s="75">
        <v>-54</v>
      </c>
      <c r="N40" s="75">
        <f t="shared" si="3"/>
        <v>-465</v>
      </c>
    </row>
    <row r="41" spans="1:14" x14ac:dyDescent="0.3">
      <c r="A41" s="74" t="s">
        <v>413</v>
      </c>
      <c r="B41" s="56">
        <v>-17093</v>
      </c>
      <c r="C41" s="56">
        <v>-15673</v>
      </c>
      <c r="D41" s="56">
        <v>-19112</v>
      </c>
      <c r="E41" s="75">
        <v>-27338</v>
      </c>
      <c r="F41" s="75">
        <v>-29031</v>
      </c>
      <c r="G41" s="75">
        <v>-23246</v>
      </c>
      <c r="H41" s="75">
        <v>-35293</v>
      </c>
      <c r="I41" s="75">
        <v>-24531</v>
      </c>
      <c r="J41" s="75">
        <v>-18629</v>
      </c>
      <c r="K41" s="75">
        <v>-22772</v>
      </c>
      <c r="L41" s="75">
        <v>-11395</v>
      </c>
      <c r="M41" s="75">
        <v>-13496</v>
      </c>
      <c r="N41" s="75">
        <f t="shared" si="3"/>
        <v>-257609</v>
      </c>
    </row>
    <row r="42" spans="1:14" x14ac:dyDescent="0.3">
      <c r="A42" s="74" t="s">
        <v>414</v>
      </c>
      <c r="B42" s="56">
        <v>-214378</v>
      </c>
      <c r="C42" s="56">
        <v>-202422</v>
      </c>
      <c r="D42" s="56">
        <v>-238586</v>
      </c>
      <c r="E42" s="75">
        <v>-260784</v>
      </c>
      <c r="F42" s="75">
        <v>-264446</v>
      </c>
      <c r="G42" s="75">
        <v>-293275</v>
      </c>
      <c r="H42" s="75">
        <v>-277595</v>
      </c>
      <c r="I42" s="75">
        <v>-315304</v>
      </c>
      <c r="J42" s="75">
        <v>-321983</v>
      </c>
      <c r="K42" s="75">
        <v>-346811</v>
      </c>
      <c r="L42" s="75">
        <v>-295316</v>
      </c>
      <c r="M42" s="75">
        <v>-263709</v>
      </c>
      <c r="N42" s="75">
        <f t="shared" si="3"/>
        <v>-3294609</v>
      </c>
    </row>
    <row r="43" spans="1:14" x14ac:dyDescent="0.3">
      <c r="A43" s="74" t="s">
        <v>415</v>
      </c>
      <c r="B43" s="56">
        <v>-85</v>
      </c>
      <c r="C43" s="56">
        <v>-275</v>
      </c>
      <c r="D43" s="56">
        <v>-490</v>
      </c>
      <c r="E43" s="75">
        <v>-795</v>
      </c>
      <c r="F43" s="75">
        <v>-826</v>
      </c>
      <c r="G43" s="75">
        <v>-826</v>
      </c>
      <c r="H43" s="75">
        <v>-681</v>
      </c>
      <c r="I43" s="75">
        <v>-544</v>
      </c>
      <c r="J43" s="75">
        <v>-661</v>
      </c>
      <c r="K43" s="75">
        <v>-507</v>
      </c>
      <c r="L43" s="75">
        <v>0</v>
      </c>
      <c r="M43" s="75">
        <v>0</v>
      </c>
      <c r="N43" s="75">
        <f t="shared" si="3"/>
        <v>-5690</v>
      </c>
    </row>
    <row r="44" spans="1:14" x14ac:dyDescent="0.3">
      <c r="A44" s="74" t="s">
        <v>417</v>
      </c>
      <c r="E44" s="69">
        <v>-122057</v>
      </c>
      <c r="F44" s="69">
        <v>-126729</v>
      </c>
      <c r="G44" s="69">
        <v>-125172</v>
      </c>
      <c r="H44" s="69">
        <v>-123614</v>
      </c>
      <c r="I44" s="69">
        <v>-126730</v>
      </c>
      <c r="J44" s="69">
        <v>-123614</v>
      </c>
      <c r="K44" s="69">
        <v>-125172</v>
      </c>
      <c r="L44" s="69">
        <v>-125172</v>
      </c>
      <c r="M44" s="69">
        <v>-123614</v>
      </c>
      <c r="N44" s="75">
        <f t="shared" si="3"/>
        <v>-1121874</v>
      </c>
    </row>
    <row r="45" spans="1:14" x14ac:dyDescent="0.3">
      <c r="A45" s="74" t="s">
        <v>163</v>
      </c>
      <c r="B45" s="56">
        <v>-17050</v>
      </c>
      <c r="C45" s="56">
        <v>-17052</v>
      </c>
      <c r="D45" s="56">
        <v>-17058</v>
      </c>
      <c r="E45" s="56">
        <v>-17053</v>
      </c>
      <c r="F45" s="56">
        <v>-17058</v>
      </c>
      <c r="G45" s="56">
        <v>-17054</v>
      </c>
      <c r="H45" s="56">
        <v>-17057</v>
      </c>
      <c r="I45" s="56">
        <v>-17050</v>
      </c>
      <c r="J45" s="56">
        <v>-17083</v>
      </c>
      <c r="K45" s="56">
        <v>-17055</v>
      </c>
      <c r="L45" s="56">
        <v>-17050</v>
      </c>
      <c r="M45" s="56">
        <v>-17050</v>
      </c>
      <c r="N45" s="75">
        <f t="shared" si="3"/>
        <v>-204670</v>
      </c>
    </row>
    <row r="46" spans="1:14" x14ac:dyDescent="0.3">
      <c r="H46" s="76"/>
      <c r="I46" s="76"/>
      <c r="J46" s="76"/>
      <c r="K46" s="76"/>
      <c r="L46" s="76"/>
      <c r="M46" s="76"/>
      <c r="N46" s="76">
        <f>SUM(N29:N45)</f>
        <v>-41171979</v>
      </c>
    </row>
    <row r="48" spans="1:14" x14ac:dyDescent="0.3">
      <c r="A48" s="74" t="s">
        <v>164</v>
      </c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</row>
    <row r="49" spans="1:17" x14ac:dyDescent="0.3">
      <c r="A49" s="74"/>
      <c r="B49" s="99"/>
      <c r="C49" s="99"/>
      <c r="D49" s="99"/>
      <c r="E49" s="99"/>
      <c r="F49" s="99"/>
      <c r="G49" s="99"/>
      <c r="H49" s="75"/>
      <c r="I49" s="75"/>
      <c r="J49" s="75"/>
      <c r="K49" s="75"/>
      <c r="L49" s="75"/>
      <c r="M49" s="75"/>
      <c r="N49" s="75"/>
    </row>
    <row r="50" spans="1:17" x14ac:dyDescent="0.3">
      <c r="A50" s="74" t="s">
        <v>165</v>
      </c>
      <c r="B50" s="56">
        <v>-321184</v>
      </c>
      <c r="C50" s="56">
        <v>-300755</v>
      </c>
      <c r="D50" s="56">
        <v>-338771</v>
      </c>
      <c r="E50" s="75">
        <v>-323413</v>
      </c>
      <c r="F50" s="75">
        <v>-350466</v>
      </c>
      <c r="G50" s="75">
        <v>-342072</v>
      </c>
      <c r="H50" s="75">
        <v>-335021</v>
      </c>
      <c r="I50" s="75">
        <v>-354132</v>
      </c>
      <c r="J50" s="75">
        <v>-335701</v>
      </c>
      <c r="K50" s="75">
        <v>-348306</v>
      </c>
      <c r="L50" s="75">
        <v>-343546</v>
      </c>
      <c r="M50" s="75">
        <v>-332772</v>
      </c>
      <c r="N50" s="75">
        <f>SUM(B50:M50)</f>
        <v>-4026139</v>
      </c>
    </row>
    <row r="51" spans="1:17" x14ac:dyDescent="0.3">
      <c r="A51" s="45" t="s">
        <v>166</v>
      </c>
      <c r="B51" s="56">
        <v>-43818</v>
      </c>
      <c r="C51" s="56">
        <v>-35263</v>
      </c>
      <c r="D51" s="56">
        <v>-34547</v>
      </c>
      <c r="E51" s="75">
        <v>-33821</v>
      </c>
      <c r="F51" s="75">
        <v>-34547</v>
      </c>
      <c r="G51" s="75">
        <v>-33821</v>
      </c>
      <c r="H51" s="75">
        <v>-34547</v>
      </c>
      <c r="I51" s="75">
        <v>-34497</v>
      </c>
      <c r="J51" s="75">
        <v>-33772</v>
      </c>
      <c r="K51" s="75">
        <v>-44447</v>
      </c>
      <c r="L51" s="75">
        <v>-43806</v>
      </c>
      <c r="M51" s="75">
        <v>-44447</v>
      </c>
      <c r="N51" s="75">
        <f>SUM(B51:M51)</f>
        <v>-451333</v>
      </c>
    </row>
    <row r="53" spans="1:17" x14ac:dyDescent="0.3">
      <c r="A53" s="74"/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</row>
    <row r="54" spans="1:17" x14ac:dyDescent="0.3">
      <c r="A54" s="74" t="s">
        <v>167</v>
      </c>
      <c r="B54" s="56">
        <v>-492813</v>
      </c>
      <c r="C54" s="56">
        <v>-471255</v>
      </c>
      <c r="D54" s="56">
        <v>-473603</v>
      </c>
      <c r="E54" s="75">
        <v>-472180</v>
      </c>
      <c r="F54" s="75">
        <v>-473524</v>
      </c>
      <c r="G54" s="75">
        <v>-473154</v>
      </c>
      <c r="H54" s="75">
        <v>-472533</v>
      </c>
      <c r="I54" s="75">
        <v>-473476</v>
      </c>
      <c r="J54" s="75">
        <v>-472499</v>
      </c>
      <c r="K54" s="75">
        <v>-472988</v>
      </c>
      <c r="L54" s="75">
        <v>-472388</v>
      </c>
      <c r="M54" s="75">
        <v>-471880</v>
      </c>
      <c r="N54" s="75">
        <f t="shared" ref="N54:N59" si="4">SUM(B54:M54)</f>
        <v>-5692293</v>
      </c>
    </row>
    <row r="55" spans="1:17" x14ac:dyDescent="0.3">
      <c r="A55" s="74" t="s">
        <v>168</v>
      </c>
      <c r="B55" s="56">
        <v>-324721</v>
      </c>
      <c r="C55" s="56">
        <v>-309605</v>
      </c>
      <c r="D55" s="56">
        <v>-310153</v>
      </c>
      <c r="E55" s="75">
        <v>-309396</v>
      </c>
      <c r="F55" s="75">
        <v>-310045</v>
      </c>
      <c r="G55" s="75">
        <v>-309920</v>
      </c>
      <c r="H55" s="75">
        <v>-309540</v>
      </c>
      <c r="I55" s="75">
        <v>-310060</v>
      </c>
      <c r="J55" s="75">
        <v>-309671</v>
      </c>
      <c r="K55" s="75">
        <v>-309937</v>
      </c>
      <c r="L55" s="75">
        <v>-309613</v>
      </c>
      <c r="M55" s="75">
        <v>-309496</v>
      </c>
      <c r="N55" s="75">
        <f t="shared" si="4"/>
        <v>-3732157</v>
      </c>
      <c r="O55" s="69">
        <f>N55*O29</f>
        <v>-2850785.2225078139</v>
      </c>
      <c r="P55" s="135" t="s">
        <v>169</v>
      </c>
    </row>
    <row r="56" spans="1:17" x14ac:dyDescent="0.3">
      <c r="A56" s="74" t="s">
        <v>170</v>
      </c>
      <c r="B56" s="56">
        <v>74341</v>
      </c>
      <c r="C56" s="56">
        <v>70881</v>
      </c>
      <c r="D56" s="56">
        <v>71005</v>
      </c>
      <c r="E56" s="75">
        <v>70835</v>
      </c>
      <c r="F56" s="75">
        <v>70978</v>
      </c>
      <c r="G56" s="75">
        <v>70950</v>
      </c>
      <c r="H56" s="75">
        <v>70866</v>
      </c>
      <c r="I56" s="75">
        <v>70985</v>
      </c>
      <c r="J56" s="75">
        <v>70896</v>
      </c>
      <c r="K56" s="75">
        <v>70954</v>
      </c>
      <c r="L56" s="75">
        <v>70884</v>
      </c>
      <c r="M56" s="75">
        <v>70853</v>
      </c>
      <c r="N56" s="75">
        <f t="shared" si="4"/>
        <v>854428</v>
      </c>
    </row>
    <row r="57" spans="1:17" x14ac:dyDescent="0.3">
      <c r="A57" s="74" t="s">
        <v>171</v>
      </c>
      <c r="B57" s="56">
        <v>1170518</v>
      </c>
      <c r="C57" s="56">
        <v>1116043</v>
      </c>
      <c r="D57" s="56">
        <v>1117997</v>
      </c>
      <c r="E57" s="75">
        <v>1115294</v>
      </c>
      <c r="F57" s="75">
        <v>1117601</v>
      </c>
      <c r="G57" s="75">
        <v>1117151</v>
      </c>
      <c r="H57" s="75">
        <v>1115828</v>
      </c>
      <c r="I57" s="75">
        <v>1117688</v>
      </c>
      <c r="J57" s="75">
        <v>1116303</v>
      </c>
      <c r="K57" s="75">
        <v>1117218</v>
      </c>
      <c r="L57" s="75">
        <v>1116078</v>
      </c>
      <c r="M57" s="75">
        <v>1115654</v>
      </c>
      <c r="N57" s="75">
        <f t="shared" si="4"/>
        <v>13453373</v>
      </c>
      <c r="O57" s="69">
        <v>-25839525</v>
      </c>
      <c r="P57" s="135" t="s">
        <v>433</v>
      </c>
    </row>
    <row r="58" spans="1:17" x14ac:dyDescent="0.3">
      <c r="A58" s="74" t="s">
        <v>172</v>
      </c>
      <c r="B58" s="56">
        <v>-304960</v>
      </c>
      <c r="C58" s="56">
        <v>-266365</v>
      </c>
      <c r="D58" s="56">
        <v>-303006</v>
      </c>
      <c r="E58" s="75">
        <v>-279771</v>
      </c>
      <c r="F58" s="75">
        <v>-306932</v>
      </c>
      <c r="G58" s="75">
        <v>-298528</v>
      </c>
      <c r="H58" s="75">
        <v>-291068</v>
      </c>
      <c r="I58" s="75">
        <v>-309120</v>
      </c>
      <c r="J58" s="75">
        <v>-288687</v>
      </c>
      <c r="K58" s="75">
        <v>-300205</v>
      </c>
      <c r="L58" s="75">
        <v>-293597</v>
      </c>
      <c r="M58" s="75">
        <v>-276628</v>
      </c>
      <c r="N58" s="75">
        <f t="shared" si="4"/>
        <v>-3518867</v>
      </c>
      <c r="P58" s="76">
        <f>SUM(N57:O57)</f>
        <v>-12386152</v>
      </c>
      <c r="Q58" s="135" t="s">
        <v>434</v>
      </c>
    </row>
    <row r="59" spans="1:17" x14ac:dyDescent="0.3">
      <c r="A59" s="45" t="s">
        <v>173</v>
      </c>
      <c r="B59" s="56">
        <v>-193351</v>
      </c>
      <c r="C59" s="56">
        <v>-193351</v>
      </c>
      <c r="D59" s="56">
        <v>-193351</v>
      </c>
      <c r="E59" s="75">
        <f>E10/-2</f>
        <v>-26139.5</v>
      </c>
      <c r="F59" s="75">
        <f t="shared" ref="F59:M59" si="5">F10/-2</f>
        <v>-26139.5</v>
      </c>
      <c r="G59" s="75">
        <f t="shared" si="5"/>
        <v>-26139.5</v>
      </c>
      <c r="H59" s="75">
        <f t="shared" si="5"/>
        <v>82385.5</v>
      </c>
      <c r="I59" s="75">
        <f t="shared" si="5"/>
        <v>82385.5</v>
      </c>
      <c r="J59" s="75">
        <f t="shared" si="5"/>
        <v>82385.5</v>
      </c>
      <c r="K59" s="75">
        <f t="shared" si="5"/>
        <v>122919</v>
      </c>
      <c r="L59" s="75">
        <f t="shared" si="5"/>
        <v>122919</v>
      </c>
      <c r="M59" s="75">
        <f t="shared" si="5"/>
        <v>122919</v>
      </c>
      <c r="N59" s="75">
        <f t="shared" si="4"/>
        <v>-42558</v>
      </c>
    </row>
    <row r="60" spans="1:17" x14ac:dyDescent="0.3">
      <c r="A60" s="45"/>
      <c r="B60" s="56"/>
      <c r="C60" s="56"/>
      <c r="D60" s="56"/>
      <c r="E60" s="75"/>
      <c r="F60" s="75"/>
      <c r="G60" s="75"/>
      <c r="H60" s="75"/>
      <c r="I60" s="75"/>
      <c r="J60" s="75"/>
      <c r="K60" s="75"/>
      <c r="L60" s="75"/>
      <c r="M60" s="75"/>
      <c r="N60" s="75">
        <f>SUM(N54:N59)</f>
        <v>1321926</v>
      </c>
    </row>
    <row r="61" spans="1:17" x14ac:dyDescent="0.3">
      <c r="A61" s="74"/>
      <c r="B61" s="110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</row>
    <row r="62" spans="1:17" x14ac:dyDescent="0.3">
      <c r="A62" s="74" t="s">
        <v>174</v>
      </c>
      <c r="B62" s="56">
        <v>592033</v>
      </c>
      <c r="C62" s="56">
        <v>607083</v>
      </c>
      <c r="D62" s="56">
        <v>592731</v>
      </c>
      <c r="E62" s="69">
        <v>490420</v>
      </c>
      <c r="F62" s="69">
        <v>532363</v>
      </c>
      <c r="G62" s="69">
        <v>519971</v>
      </c>
      <c r="H62" s="69">
        <v>507751</v>
      </c>
      <c r="I62" s="69">
        <v>537036</v>
      </c>
      <c r="J62" s="69">
        <v>503878</v>
      </c>
      <c r="K62" s="69">
        <v>521318</v>
      </c>
      <c r="L62" s="69">
        <v>510357</v>
      </c>
      <c r="M62" s="69">
        <v>483162</v>
      </c>
      <c r="N62" s="75">
        <f>SUM(B62:M62)</f>
        <v>6398103</v>
      </c>
    </row>
    <row r="63" spans="1:17" x14ac:dyDescent="0.3">
      <c r="A63" s="74" t="s">
        <v>174</v>
      </c>
      <c r="E63" s="56">
        <v>65742</v>
      </c>
      <c r="F63" s="56">
        <v>65742</v>
      </c>
      <c r="G63" s="56">
        <v>65742</v>
      </c>
      <c r="H63" s="56">
        <v>65742</v>
      </c>
      <c r="I63" s="56">
        <v>65742</v>
      </c>
      <c r="J63" s="56">
        <v>65742</v>
      </c>
      <c r="K63" s="56">
        <v>65325</v>
      </c>
      <c r="L63" s="56">
        <v>63171</v>
      </c>
      <c r="M63" s="56">
        <v>63171</v>
      </c>
      <c r="N63" s="75">
        <f>SUM(B63:M63)</f>
        <v>586119</v>
      </c>
    </row>
    <row r="66" spans="1:21" x14ac:dyDescent="0.3">
      <c r="A66" t="s">
        <v>175</v>
      </c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>
        <v>2022</v>
      </c>
      <c r="R66"/>
    </row>
    <row r="67" spans="1:21" x14ac:dyDescent="0.3">
      <c r="A67" s="80" t="s">
        <v>121</v>
      </c>
      <c r="B67" s="81" t="s">
        <v>418</v>
      </c>
      <c r="C67" s="81" t="s">
        <v>419</v>
      </c>
      <c r="D67" s="81" t="s">
        <v>435</v>
      </c>
      <c r="E67" s="81" t="s">
        <v>107</v>
      </c>
      <c r="F67" s="81" t="s">
        <v>108</v>
      </c>
      <c r="G67" s="81" t="s">
        <v>122</v>
      </c>
      <c r="H67" s="81" t="s">
        <v>123</v>
      </c>
      <c r="I67" s="81" t="s">
        <v>111</v>
      </c>
      <c r="J67" s="81" t="s">
        <v>124</v>
      </c>
      <c r="K67" s="81" t="s">
        <v>113</v>
      </c>
      <c r="L67" s="81" t="s">
        <v>114</v>
      </c>
      <c r="M67" s="81" t="s">
        <v>115</v>
      </c>
      <c r="N67" s="81" t="s">
        <v>436</v>
      </c>
      <c r="O67"/>
      <c r="P67" s="82" t="s">
        <v>176</v>
      </c>
      <c r="Q67" s="83" t="s">
        <v>177</v>
      </c>
      <c r="R67" s="83" t="s">
        <v>178</v>
      </c>
      <c r="T67" s="82"/>
      <c r="U67" s="83"/>
    </row>
    <row r="68" spans="1:21" x14ac:dyDescent="0.3">
      <c r="A68" s="84" t="s">
        <v>179</v>
      </c>
      <c r="B68" s="56">
        <v>2083</v>
      </c>
      <c r="C68" s="56">
        <v>2083</v>
      </c>
      <c r="D68" s="56">
        <v>2083</v>
      </c>
      <c r="E68" s="56">
        <v>2083</v>
      </c>
      <c r="F68" s="56">
        <v>2083</v>
      </c>
      <c r="G68" s="56">
        <v>2083</v>
      </c>
      <c r="H68" s="56">
        <v>2083</v>
      </c>
      <c r="I68" s="56">
        <v>2083</v>
      </c>
      <c r="J68" s="56">
        <v>2083</v>
      </c>
      <c r="K68" s="56">
        <v>2083</v>
      </c>
      <c r="L68" s="56">
        <v>2083</v>
      </c>
      <c r="M68" s="56">
        <v>2083</v>
      </c>
      <c r="N68" s="85">
        <f t="shared" ref="N68:N75" si="6">SUM(B68:M68)</f>
        <v>24996</v>
      </c>
      <c r="O68"/>
      <c r="P68" s="55"/>
      <c r="Q68" s="87"/>
      <c r="R68" s="88"/>
      <c r="T68" s="55"/>
      <c r="U68" s="112"/>
    </row>
    <row r="69" spans="1:21" x14ac:dyDescent="0.3">
      <c r="A69" s="84" t="s">
        <v>180</v>
      </c>
      <c r="B69" s="56">
        <v>89251</v>
      </c>
      <c r="C69" s="56">
        <v>89251</v>
      </c>
      <c r="D69" s="56">
        <v>89251</v>
      </c>
      <c r="E69" s="56">
        <v>89251</v>
      </c>
      <c r="F69" s="56">
        <v>89251</v>
      </c>
      <c r="G69" s="56">
        <v>89251</v>
      </c>
      <c r="H69" s="56">
        <v>89251</v>
      </c>
      <c r="I69" s="56">
        <v>89251</v>
      </c>
      <c r="J69" s="56">
        <v>89251</v>
      </c>
      <c r="K69" s="56">
        <v>89251</v>
      </c>
      <c r="L69" s="56">
        <v>89251</v>
      </c>
      <c r="M69" s="56">
        <v>89251</v>
      </c>
      <c r="N69" s="85">
        <f t="shared" si="6"/>
        <v>1071012</v>
      </c>
      <c r="O69"/>
      <c r="P69" s="86" t="s">
        <v>181</v>
      </c>
      <c r="Q69" s="88">
        <v>61161.03</v>
      </c>
      <c r="R69" s="88">
        <v>50564640</v>
      </c>
      <c r="T69" s="55"/>
      <c r="U69" s="112"/>
    </row>
    <row r="70" spans="1:21" x14ac:dyDescent="0.3">
      <c r="A70" s="84" t="s">
        <v>182</v>
      </c>
      <c r="B70" s="56">
        <v>11500</v>
      </c>
      <c r="C70" s="56">
        <v>11500</v>
      </c>
      <c r="D70" s="56">
        <v>11500</v>
      </c>
      <c r="E70" s="56">
        <v>11500</v>
      </c>
      <c r="F70" s="56">
        <v>11500</v>
      </c>
      <c r="G70" s="56">
        <v>11500</v>
      </c>
      <c r="H70" s="56">
        <v>11500</v>
      </c>
      <c r="I70" s="56">
        <v>11500</v>
      </c>
      <c r="J70" s="56">
        <v>11500</v>
      </c>
      <c r="K70" s="56">
        <v>11500</v>
      </c>
      <c r="L70" s="56">
        <v>11500</v>
      </c>
      <c r="M70" s="56">
        <v>11500</v>
      </c>
      <c r="N70" s="85">
        <f t="shared" si="6"/>
        <v>138000</v>
      </c>
      <c r="O70"/>
      <c r="P70" s="86" t="s">
        <v>183</v>
      </c>
      <c r="Q70" s="88">
        <v>46427127.659999996</v>
      </c>
      <c r="R70" s="88">
        <v>53648700</v>
      </c>
      <c r="T70" s="55"/>
      <c r="U70" s="112"/>
    </row>
    <row r="71" spans="1:21" x14ac:dyDescent="0.3">
      <c r="A71" s="84" t="s">
        <v>184</v>
      </c>
      <c r="B71" s="56">
        <v>26350</v>
      </c>
      <c r="C71" s="56">
        <v>26350</v>
      </c>
      <c r="D71" s="56">
        <v>26350</v>
      </c>
      <c r="E71" s="56">
        <v>26350</v>
      </c>
      <c r="F71" s="56">
        <v>26350</v>
      </c>
      <c r="G71" s="56">
        <v>26350</v>
      </c>
      <c r="H71" s="56">
        <v>26350</v>
      </c>
      <c r="I71" s="56">
        <v>26350</v>
      </c>
      <c r="J71" s="56">
        <v>26350</v>
      </c>
      <c r="K71" s="56">
        <v>26350</v>
      </c>
      <c r="L71" s="56">
        <v>26350</v>
      </c>
      <c r="M71" s="56">
        <v>26350</v>
      </c>
      <c r="N71" s="85">
        <f t="shared" si="6"/>
        <v>316200</v>
      </c>
      <c r="O71"/>
      <c r="P71" s="86" t="s">
        <v>185</v>
      </c>
      <c r="Q71" s="88">
        <v>46827424.07</v>
      </c>
      <c r="R71" s="88">
        <v>53648700</v>
      </c>
      <c r="T71" s="55"/>
      <c r="U71" s="112"/>
    </row>
    <row r="72" spans="1:21" x14ac:dyDescent="0.3">
      <c r="A72" s="84" t="s">
        <v>186</v>
      </c>
      <c r="B72" s="56">
        <v>18012</v>
      </c>
      <c r="C72" s="56">
        <v>18012</v>
      </c>
      <c r="D72" s="56">
        <v>18012</v>
      </c>
      <c r="E72" s="56">
        <v>18012</v>
      </c>
      <c r="F72" s="56">
        <v>93962</v>
      </c>
      <c r="G72" s="56">
        <v>13117</v>
      </c>
      <c r="H72" s="56">
        <v>13117</v>
      </c>
      <c r="I72" s="56">
        <v>13117</v>
      </c>
      <c r="J72" s="56">
        <v>13117</v>
      </c>
      <c r="K72" s="56">
        <v>13117</v>
      </c>
      <c r="L72" s="56">
        <v>13117</v>
      </c>
      <c r="M72" s="56">
        <v>13067</v>
      </c>
      <c r="N72" s="85">
        <f t="shared" si="6"/>
        <v>257779</v>
      </c>
      <c r="O72"/>
      <c r="P72" s="86" t="s">
        <v>15</v>
      </c>
      <c r="Q72" s="91" t="e">
        <f>#REF!</f>
        <v>#REF!</v>
      </c>
      <c r="R72" t="e">
        <f>Q72/Q71</f>
        <v>#REF!</v>
      </c>
      <c r="T72" s="55"/>
      <c r="U72" s="112"/>
    </row>
    <row r="73" spans="1:21" x14ac:dyDescent="0.3">
      <c r="A73" s="84" t="s">
        <v>187</v>
      </c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>
        <f t="shared" si="6"/>
        <v>0</v>
      </c>
      <c r="O73"/>
      <c r="P73" s="86" t="s">
        <v>188</v>
      </c>
      <c r="Q73" s="91" t="e">
        <f>#REF!</f>
        <v>#REF!</v>
      </c>
      <c r="R73" t="e">
        <f>Q73/Q71</f>
        <v>#REF!</v>
      </c>
      <c r="T73" s="55"/>
      <c r="U73" s="112"/>
    </row>
    <row r="74" spans="1:21" x14ac:dyDescent="0.3">
      <c r="A74" s="84" t="s">
        <v>189</v>
      </c>
      <c r="B74" s="56">
        <v>47692</v>
      </c>
      <c r="C74" s="56">
        <v>47692</v>
      </c>
      <c r="D74" s="56">
        <v>47692</v>
      </c>
      <c r="E74" s="56">
        <v>47692</v>
      </c>
      <c r="F74" s="56">
        <v>47692</v>
      </c>
      <c r="G74" s="56">
        <v>47692</v>
      </c>
      <c r="H74" s="56">
        <v>47692</v>
      </c>
      <c r="I74" s="56">
        <v>47692</v>
      </c>
      <c r="J74" s="56">
        <v>47692</v>
      </c>
      <c r="K74" s="56">
        <v>47692</v>
      </c>
      <c r="L74" s="56">
        <v>47692</v>
      </c>
      <c r="M74" s="56">
        <v>47692</v>
      </c>
      <c r="N74" s="85">
        <f t="shared" si="6"/>
        <v>572304</v>
      </c>
      <c r="O74"/>
      <c r="T74" s="55"/>
      <c r="U74" s="112"/>
    </row>
    <row r="75" spans="1:21" x14ac:dyDescent="0.3">
      <c r="A75" s="84" t="s">
        <v>190</v>
      </c>
      <c r="B75" s="56">
        <v>12250</v>
      </c>
      <c r="C75" s="56">
        <v>12250</v>
      </c>
      <c r="D75" s="56">
        <v>12250</v>
      </c>
      <c r="E75" s="56">
        <v>12250</v>
      </c>
      <c r="F75" s="56">
        <v>12250</v>
      </c>
      <c r="G75" s="56">
        <v>12250</v>
      </c>
      <c r="H75" s="56">
        <v>12250</v>
      </c>
      <c r="I75" s="56">
        <v>12250</v>
      </c>
      <c r="J75" s="56">
        <v>12250</v>
      </c>
      <c r="K75" s="56">
        <v>12250</v>
      </c>
      <c r="L75" s="56">
        <v>12250</v>
      </c>
      <c r="M75" s="56">
        <v>12250</v>
      </c>
      <c r="N75" s="85">
        <f t="shared" si="6"/>
        <v>147000</v>
      </c>
      <c r="O75"/>
      <c r="T75" s="55"/>
      <c r="U75" s="112"/>
    </row>
    <row r="76" spans="1:21" x14ac:dyDescent="0.3">
      <c r="A76" s="115" t="s">
        <v>181</v>
      </c>
      <c r="B76" s="116">
        <v>4317763</v>
      </c>
      <c r="C76" s="116">
        <v>4679929</v>
      </c>
      <c r="D76" s="116">
        <v>4438677</v>
      </c>
      <c r="E76" s="116">
        <v>4353313</v>
      </c>
      <c r="F76" s="116">
        <v>4469167</v>
      </c>
      <c r="G76" s="116">
        <v>4446219</v>
      </c>
      <c r="H76" s="116">
        <v>4463411</v>
      </c>
      <c r="I76" s="116">
        <v>4433144</v>
      </c>
      <c r="J76" s="116">
        <v>4437596</v>
      </c>
      <c r="K76" s="116">
        <v>4495613</v>
      </c>
      <c r="L76" s="116">
        <v>4535624</v>
      </c>
      <c r="M76" s="116">
        <v>4549688</v>
      </c>
      <c r="N76" s="111">
        <f>SUM(B76:M76)</f>
        <v>53620144</v>
      </c>
      <c r="O76"/>
      <c r="T76" s="55"/>
      <c r="U76" s="112"/>
    </row>
    <row r="77" spans="1:21" x14ac:dyDescent="0.3">
      <c r="A77" s="89"/>
      <c r="B77" s="90">
        <f t="shared" ref="B77:G77" si="7">SUM(B68:B76)</f>
        <v>4524901</v>
      </c>
      <c r="C77" s="90">
        <f t="shared" si="7"/>
        <v>4887067</v>
      </c>
      <c r="D77" s="90">
        <f t="shared" si="7"/>
        <v>4645815</v>
      </c>
      <c r="E77" s="90">
        <f t="shared" si="7"/>
        <v>4560451</v>
      </c>
      <c r="F77" s="90">
        <f t="shared" si="7"/>
        <v>4752255</v>
      </c>
      <c r="G77" s="90">
        <f t="shared" si="7"/>
        <v>4648462</v>
      </c>
      <c r="H77" s="90">
        <f t="shared" ref="H77:M77" si="8">SUM(H68:H76)</f>
        <v>4665654</v>
      </c>
      <c r="I77" s="90">
        <f t="shared" si="8"/>
        <v>4635387</v>
      </c>
      <c r="J77" s="90">
        <f t="shared" si="8"/>
        <v>4639839</v>
      </c>
      <c r="K77" s="90">
        <f t="shared" si="8"/>
        <v>4697856</v>
      </c>
      <c r="L77" s="90">
        <f t="shared" si="8"/>
        <v>4737867</v>
      </c>
      <c r="M77" s="90">
        <f t="shared" si="8"/>
        <v>4751881</v>
      </c>
      <c r="N77" s="90">
        <f>SUM(N68:N76)</f>
        <v>56147435</v>
      </c>
      <c r="O77"/>
      <c r="T77" s="55"/>
      <c r="U77" s="112"/>
    </row>
    <row r="78" spans="1:21" x14ac:dyDescent="0.3">
      <c r="A78"/>
      <c r="B78" s="109" t="e">
        <f t="shared" ref="B78:N78" si="9">B76*$R72</f>
        <v>#REF!</v>
      </c>
      <c r="C78" s="109" t="e">
        <f t="shared" si="9"/>
        <v>#REF!</v>
      </c>
      <c r="D78" s="109" t="e">
        <f t="shared" si="9"/>
        <v>#REF!</v>
      </c>
      <c r="E78" s="109" t="e">
        <f t="shared" si="9"/>
        <v>#REF!</v>
      </c>
      <c r="F78" s="109" t="e">
        <f t="shared" si="9"/>
        <v>#REF!</v>
      </c>
      <c r="G78" s="109" t="e">
        <f t="shared" si="9"/>
        <v>#REF!</v>
      </c>
      <c r="H78" s="109" t="e">
        <f t="shared" si="9"/>
        <v>#REF!</v>
      </c>
      <c r="I78" s="109" t="e">
        <f t="shared" si="9"/>
        <v>#REF!</v>
      </c>
      <c r="J78" s="109" t="e">
        <f t="shared" si="9"/>
        <v>#REF!</v>
      </c>
      <c r="K78" s="109" t="e">
        <f t="shared" si="9"/>
        <v>#REF!</v>
      </c>
      <c r="L78" s="109" t="e">
        <f t="shared" si="9"/>
        <v>#REF!</v>
      </c>
      <c r="M78" s="109" t="e">
        <f t="shared" si="9"/>
        <v>#REF!</v>
      </c>
      <c r="N78" s="109" t="e">
        <f t="shared" si="9"/>
        <v>#REF!</v>
      </c>
      <c r="O78" t="s">
        <v>15</v>
      </c>
      <c r="T78" s="55"/>
      <c r="U78" s="112"/>
    </row>
    <row r="79" spans="1:21" x14ac:dyDescent="0.3">
      <c r="A79"/>
      <c r="B79" s="109" t="e">
        <f t="shared" ref="B79:N79" si="10">B76*$R73</f>
        <v>#REF!</v>
      </c>
      <c r="C79" s="109" t="e">
        <f t="shared" si="10"/>
        <v>#REF!</v>
      </c>
      <c r="D79" s="109" t="e">
        <f t="shared" si="10"/>
        <v>#REF!</v>
      </c>
      <c r="E79" s="109" t="e">
        <f t="shared" si="10"/>
        <v>#REF!</v>
      </c>
      <c r="F79" s="109" t="e">
        <f t="shared" si="10"/>
        <v>#REF!</v>
      </c>
      <c r="G79" s="109" t="e">
        <f t="shared" si="10"/>
        <v>#REF!</v>
      </c>
      <c r="H79" s="109" t="e">
        <f t="shared" si="10"/>
        <v>#REF!</v>
      </c>
      <c r="I79" s="109" t="e">
        <f t="shared" si="10"/>
        <v>#REF!</v>
      </c>
      <c r="J79" s="109" t="e">
        <f t="shared" si="10"/>
        <v>#REF!</v>
      </c>
      <c r="K79" s="109" t="e">
        <f t="shared" si="10"/>
        <v>#REF!</v>
      </c>
      <c r="L79" s="109" t="e">
        <f t="shared" si="10"/>
        <v>#REF!</v>
      </c>
      <c r="M79" s="109" t="e">
        <f t="shared" si="10"/>
        <v>#REF!</v>
      </c>
      <c r="N79" s="109" t="e">
        <f t="shared" si="10"/>
        <v>#REF!</v>
      </c>
      <c r="O79" t="s">
        <v>188</v>
      </c>
      <c r="T79" s="55"/>
      <c r="U79" s="112"/>
    </row>
    <row r="80" spans="1:2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T80" s="55"/>
      <c r="U80" s="112"/>
    </row>
    <row r="81" spans="1:2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T81" s="55"/>
      <c r="U81" s="112"/>
    </row>
    <row r="82" spans="1:2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T82" s="55"/>
      <c r="U82" s="112"/>
    </row>
    <row r="83" spans="1:2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T83" s="55"/>
      <c r="U83" s="112"/>
    </row>
    <row r="84" spans="1:2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T84" s="55"/>
      <c r="U84" s="112"/>
    </row>
    <row r="85" spans="1:2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T85" s="55"/>
      <c r="U85" s="112"/>
    </row>
    <row r="86" spans="1:2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T86" s="55"/>
      <c r="U86" s="112"/>
    </row>
    <row r="87" spans="1:21" x14ac:dyDescent="0.3">
      <c r="T87" s="55"/>
      <c r="U87" s="112"/>
    </row>
    <row r="88" spans="1:21" x14ac:dyDescent="0.3">
      <c r="T88" s="55"/>
      <c r="U88" s="112"/>
    </row>
    <row r="89" spans="1:21" x14ac:dyDescent="0.3">
      <c r="T89" s="55"/>
      <c r="U89" s="112"/>
    </row>
    <row r="90" spans="1:21" x14ac:dyDescent="0.3">
      <c r="T90" s="55"/>
      <c r="U90" s="112"/>
    </row>
    <row r="91" spans="1:21" x14ac:dyDescent="0.3">
      <c r="T91" s="55"/>
      <c r="U91" s="112"/>
    </row>
    <row r="92" spans="1:21" x14ac:dyDescent="0.3">
      <c r="T92" s="55"/>
      <c r="U92" s="112"/>
    </row>
    <row r="93" spans="1:21" x14ac:dyDescent="0.3">
      <c r="T93" s="55"/>
      <c r="U93" s="113"/>
    </row>
    <row r="94" spans="1:21" x14ac:dyDescent="0.3">
      <c r="U94" s="114"/>
    </row>
  </sheetData>
  <pageMargins left="0.7" right="0.7" top="0.75" bottom="0.75" header="0.3" footer="0.3"/>
  <pageSetup orientation="portrait" horizontalDpi="300" verticalDpi="300" r:id="rId1"/>
  <customProperties>
    <customPr name="EpmWorksheetKeyString_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3:O98"/>
  <sheetViews>
    <sheetView topLeftCell="A60" workbookViewId="0">
      <selection activeCell="D75" sqref="D75"/>
    </sheetView>
  </sheetViews>
  <sheetFormatPr defaultRowHeight="13.8" x14ac:dyDescent="0.3"/>
  <cols>
    <col min="2" max="2" width="32.875" customWidth="1"/>
    <col min="3" max="14" width="12" customWidth="1"/>
    <col min="15" max="15" width="12.625" customWidth="1"/>
  </cols>
  <sheetData>
    <row r="3" spans="1:15" x14ac:dyDescent="0.3">
      <c r="A3" s="46" t="s">
        <v>191</v>
      </c>
      <c r="B3">
        <v>12504210</v>
      </c>
    </row>
    <row r="4" spans="1:15" ht="14.4" x14ac:dyDescent="0.3">
      <c r="B4" s="44" t="s">
        <v>192</v>
      </c>
      <c r="C4" s="62" t="s">
        <v>418</v>
      </c>
      <c r="D4" s="62" t="s">
        <v>419</v>
      </c>
      <c r="E4" s="62" t="s">
        <v>420</v>
      </c>
      <c r="F4" s="62" t="s">
        <v>421</v>
      </c>
      <c r="G4" s="62" t="s">
        <v>422</v>
      </c>
      <c r="H4" s="62" t="s">
        <v>423</v>
      </c>
      <c r="I4" s="62" t="s">
        <v>424</v>
      </c>
      <c r="J4" s="62" t="s">
        <v>425</v>
      </c>
      <c r="K4" s="62" t="s">
        <v>426</v>
      </c>
      <c r="L4" s="62" t="s">
        <v>427</v>
      </c>
      <c r="M4" s="62" t="s">
        <v>428</v>
      </c>
      <c r="N4" s="62" t="s">
        <v>429</v>
      </c>
      <c r="O4" s="57" t="s">
        <v>430</v>
      </c>
    </row>
    <row r="5" spans="1:15" x14ac:dyDescent="0.3">
      <c r="B5" s="92" t="s">
        <v>172</v>
      </c>
      <c r="C5" s="93">
        <v>-11409</v>
      </c>
      <c r="D5" s="93">
        <v>-10507</v>
      </c>
      <c r="E5" s="93">
        <v>-11174</v>
      </c>
      <c r="F5" s="93">
        <v>-10776</v>
      </c>
      <c r="G5" s="93">
        <v>-11174</v>
      </c>
      <c r="H5" s="93">
        <v>-11042</v>
      </c>
      <c r="I5" s="93">
        <v>-10909</v>
      </c>
      <c r="J5" s="93">
        <v>-11179</v>
      </c>
      <c r="K5" s="93">
        <v>-10909</v>
      </c>
      <c r="L5" s="93">
        <v>-11042</v>
      </c>
      <c r="M5" s="93">
        <v>-11042</v>
      </c>
      <c r="N5" s="93">
        <v>-10753</v>
      </c>
      <c r="O5" s="93">
        <f>SUM(C5:N5)</f>
        <v>-131916</v>
      </c>
    </row>
    <row r="6" spans="1:15" x14ac:dyDescent="0.3">
      <c r="B6" s="92" t="s">
        <v>167</v>
      </c>
      <c r="C6" s="93">
        <v>-17362</v>
      </c>
      <c r="D6" s="93">
        <v>-17261</v>
      </c>
      <c r="E6" s="93">
        <v>-16259</v>
      </c>
      <c r="F6" s="93">
        <v>-17247</v>
      </c>
      <c r="G6" s="93">
        <v>-16251</v>
      </c>
      <c r="H6" s="93">
        <v>-16558</v>
      </c>
      <c r="I6" s="93">
        <v>-16881</v>
      </c>
      <c r="J6" s="93">
        <v>-16245</v>
      </c>
      <c r="K6" s="93">
        <v>-16896</v>
      </c>
      <c r="L6" s="93">
        <v>-16571</v>
      </c>
      <c r="M6" s="93">
        <v>-16553</v>
      </c>
      <c r="N6" s="93">
        <v>-16885</v>
      </c>
      <c r="O6" s="93">
        <f t="shared" ref="O6:O9" si="0">SUM(C6:N6)</f>
        <v>-200969</v>
      </c>
    </row>
    <row r="7" spans="1:15" x14ac:dyDescent="0.3">
      <c r="B7" s="92" t="s">
        <v>168</v>
      </c>
      <c r="C7" s="93">
        <v>-12308</v>
      </c>
      <c r="D7" s="93">
        <v>-12236</v>
      </c>
      <c r="E7" s="93">
        <v>-11527</v>
      </c>
      <c r="F7" s="93">
        <v>-12227</v>
      </c>
      <c r="G7" s="93">
        <v>-11520</v>
      </c>
      <c r="H7" s="93">
        <v>-11740</v>
      </c>
      <c r="I7" s="93">
        <v>-11966</v>
      </c>
      <c r="J7" s="93">
        <v>-11516</v>
      </c>
      <c r="K7" s="93">
        <v>-11978</v>
      </c>
      <c r="L7" s="93">
        <v>-11747</v>
      </c>
      <c r="M7" s="93">
        <v>-11734</v>
      </c>
      <c r="N7" s="93">
        <v>-11971</v>
      </c>
      <c r="O7" s="93">
        <f t="shared" si="0"/>
        <v>-142470</v>
      </c>
    </row>
    <row r="8" spans="1:15" x14ac:dyDescent="0.3">
      <c r="B8" s="92" t="s">
        <v>170</v>
      </c>
      <c r="C8" s="93">
        <v>2818</v>
      </c>
      <c r="D8" s="93">
        <v>2801</v>
      </c>
      <c r="E8" s="93">
        <v>2639</v>
      </c>
      <c r="F8" s="93">
        <v>2799</v>
      </c>
      <c r="G8" s="93">
        <v>2637</v>
      </c>
      <c r="H8" s="93">
        <v>2687</v>
      </c>
      <c r="I8" s="93">
        <v>2740</v>
      </c>
      <c r="J8" s="93">
        <v>2636</v>
      </c>
      <c r="K8" s="93">
        <v>2742</v>
      </c>
      <c r="L8" s="93">
        <v>2689</v>
      </c>
      <c r="M8" s="93">
        <v>2686</v>
      </c>
      <c r="N8" s="93">
        <v>2740</v>
      </c>
      <c r="O8" s="93">
        <f t="shared" si="0"/>
        <v>32614</v>
      </c>
    </row>
    <row r="9" spans="1:15" x14ac:dyDescent="0.3">
      <c r="B9" s="92" t="s">
        <v>171</v>
      </c>
      <c r="C9" s="93">
        <v>44366</v>
      </c>
      <c r="D9" s="93">
        <v>44108</v>
      </c>
      <c r="E9" s="93">
        <v>41548</v>
      </c>
      <c r="F9" s="93">
        <v>44071</v>
      </c>
      <c r="G9" s="93">
        <v>41527</v>
      </c>
      <c r="H9" s="93">
        <v>42311</v>
      </c>
      <c r="I9" s="93">
        <v>43136</v>
      </c>
      <c r="J9" s="93">
        <v>41512</v>
      </c>
      <c r="K9" s="93">
        <v>43176</v>
      </c>
      <c r="L9" s="93">
        <v>42344</v>
      </c>
      <c r="M9" s="93">
        <v>42298</v>
      </c>
      <c r="N9" s="93">
        <v>43148</v>
      </c>
      <c r="O9" s="93">
        <f t="shared" si="0"/>
        <v>513545</v>
      </c>
    </row>
    <row r="10" spans="1:15" x14ac:dyDescent="0.3">
      <c r="B10" s="47"/>
      <c r="C10" s="58">
        <f>SUM(C5:C9)*-1</f>
        <v>-6105</v>
      </c>
      <c r="D10" s="58">
        <f t="shared" ref="D10:O10" si="1">SUM(D5:D9)*-1</f>
        <v>-6905</v>
      </c>
      <c r="E10" s="58">
        <f t="shared" si="1"/>
        <v>-5227</v>
      </c>
      <c r="F10" s="58">
        <f t="shared" si="1"/>
        <v>-6620</v>
      </c>
      <c r="G10" s="58">
        <f t="shared" si="1"/>
        <v>-5219</v>
      </c>
      <c r="H10" s="58">
        <f t="shared" si="1"/>
        <v>-5658</v>
      </c>
      <c r="I10" s="58">
        <f t="shared" si="1"/>
        <v>-6120</v>
      </c>
      <c r="J10" s="58">
        <f t="shared" si="1"/>
        <v>-5208</v>
      </c>
      <c r="K10" s="58">
        <f t="shared" si="1"/>
        <v>-6135</v>
      </c>
      <c r="L10" s="58">
        <f t="shared" si="1"/>
        <v>-5673</v>
      </c>
      <c r="M10" s="58">
        <f t="shared" si="1"/>
        <v>-5655</v>
      </c>
      <c r="N10" s="58">
        <f t="shared" si="1"/>
        <v>-6279</v>
      </c>
      <c r="O10" s="58">
        <f t="shared" si="1"/>
        <v>-70804</v>
      </c>
    </row>
    <row r="11" spans="1:15" x14ac:dyDescent="0.3">
      <c r="B11" s="47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</row>
    <row r="12" spans="1:15" x14ac:dyDescent="0.3">
      <c r="B12" s="92" t="s">
        <v>206</v>
      </c>
      <c r="C12" s="93">
        <v>-121855</v>
      </c>
      <c r="D12" s="93">
        <v>-118831</v>
      </c>
      <c r="E12" s="93">
        <v>-126729</v>
      </c>
      <c r="F12" s="93">
        <v>-122057</v>
      </c>
      <c r="G12" s="93">
        <v>-126729</v>
      </c>
      <c r="H12" s="93">
        <v>-125172</v>
      </c>
      <c r="I12" s="93">
        <v>-123614</v>
      </c>
      <c r="J12" s="93">
        <v>-126730</v>
      </c>
      <c r="K12" s="93">
        <v>-123614</v>
      </c>
      <c r="L12" s="93">
        <v>-125172</v>
      </c>
      <c r="M12" s="93">
        <v>-125172</v>
      </c>
      <c r="N12" s="93">
        <v>-123614</v>
      </c>
      <c r="O12" s="93">
        <f>SUM(C12:N12)</f>
        <v>-1489289</v>
      </c>
    </row>
    <row r="13" spans="1:15" x14ac:dyDescent="0.3">
      <c r="B13" s="47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</row>
    <row r="14" spans="1:15" x14ac:dyDescent="0.3">
      <c r="C14" s="61">
        <f>SUM(C12:C13)*-1</f>
        <v>121855</v>
      </c>
      <c r="D14" s="61">
        <f t="shared" ref="D14:O14" si="2">SUM(D12:D13)*-1</f>
        <v>118831</v>
      </c>
      <c r="E14" s="61">
        <f t="shared" si="2"/>
        <v>126729</v>
      </c>
      <c r="F14" s="61">
        <f t="shared" si="2"/>
        <v>122057</v>
      </c>
      <c r="G14" s="61">
        <f t="shared" si="2"/>
        <v>126729</v>
      </c>
      <c r="H14" s="61">
        <f t="shared" si="2"/>
        <v>125172</v>
      </c>
      <c r="I14" s="61">
        <f t="shared" si="2"/>
        <v>123614</v>
      </c>
      <c r="J14" s="61">
        <f t="shared" si="2"/>
        <v>126730</v>
      </c>
      <c r="K14" s="61">
        <f t="shared" si="2"/>
        <v>123614</v>
      </c>
      <c r="L14" s="61">
        <f t="shared" si="2"/>
        <v>125172</v>
      </c>
      <c r="M14" s="61">
        <f t="shared" si="2"/>
        <v>125172</v>
      </c>
      <c r="N14" s="61">
        <f t="shared" si="2"/>
        <v>123614</v>
      </c>
      <c r="O14" s="61">
        <f t="shared" si="2"/>
        <v>1489289</v>
      </c>
    </row>
    <row r="22" spans="1:15" x14ac:dyDescent="0.3">
      <c r="A22" s="46" t="s">
        <v>191</v>
      </c>
      <c r="B22">
        <v>12504135</v>
      </c>
    </row>
    <row r="23" spans="1:15" ht="14.4" x14ac:dyDescent="0.3">
      <c r="B23" s="44" t="s">
        <v>192</v>
      </c>
      <c r="C23" s="62" t="s">
        <v>418</v>
      </c>
      <c r="D23" s="62" t="s">
        <v>419</v>
      </c>
      <c r="E23" s="62" t="s">
        <v>420</v>
      </c>
      <c r="F23" s="62" t="s">
        <v>421</v>
      </c>
      <c r="G23" s="62" t="s">
        <v>422</v>
      </c>
      <c r="H23" s="62" t="s">
        <v>423</v>
      </c>
      <c r="I23" s="62" t="s">
        <v>424</v>
      </c>
      <c r="J23" s="62" t="s">
        <v>425</v>
      </c>
      <c r="K23" s="62" t="s">
        <v>426</v>
      </c>
      <c r="L23" s="62" t="s">
        <v>427</v>
      </c>
      <c r="M23" s="62" t="s">
        <v>428</v>
      </c>
      <c r="N23" s="62" t="s">
        <v>429</v>
      </c>
      <c r="O23" s="57" t="s">
        <v>430</v>
      </c>
    </row>
    <row r="24" spans="1:15" x14ac:dyDescent="0.3">
      <c r="B24" s="92" t="s">
        <v>172</v>
      </c>
      <c r="C24" s="93">
        <v>-6511</v>
      </c>
      <c r="D24" s="93">
        <v>-5889</v>
      </c>
      <c r="E24" s="93">
        <v>-6676</v>
      </c>
      <c r="F24" s="93">
        <v>-6733</v>
      </c>
      <c r="G24" s="93">
        <v>-6784</v>
      </c>
      <c r="H24" s="93">
        <v>-6665</v>
      </c>
      <c r="I24" s="93">
        <v>-7469</v>
      </c>
      <c r="J24" s="93">
        <v>-7714</v>
      </c>
      <c r="K24" s="93">
        <v>-6766</v>
      </c>
      <c r="L24" s="93">
        <v>-6640</v>
      </c>
      <c r="M24" s="93">
        <v>-7026</v>
      </c>
      <c r="N24" s="93">
        <v>-5947</v>
      </c>
      <c r="O24" s="93">
        <f>SUM(C24:N24)</f>
        <v>-80820</v>
      </c>
    </row>
    <row r="25" spans="1:15" x14ac:dyDescent="0.3">
      <c r="B25" s="92" t="s">
        <v>167</v>
      </c>
      <c r="C25" s="93">
        <v>-10031</v>
      </c>
      <c r="D25" s="93">
        <v>-9784</v>
      </c>
      <c r="E25" s="93">
        <v>-9480</v>
      </c>
      <c r="F25" s="93">
        <v>-9776</v>
      </c>
      <c r="G25" s="93">
        <v>-9475</v>
      </c>
      <c r="H25" s="93">
        <v>-9567</v>
      </c>
      <c r="I25" s="93">
        <v>-9662</v>
      </c>
      <c r="J25" s="93">
        <v>-9472</v>
      </c>
      <c r="K25" s="93">
        <v>-9671</v>
      </c>
      <c r="L25" s="93">
        <v>-9574</v>
      </c>
      <c r="M25" s="93">
        <v>-9564</v>
      </c>
      <c r="N25" s="93">
        <v>-9665</v>
      </c>
      <c r="O25" s="93">
        <f t="shared" ref="O25:O28" si="3">SUM(C25:N25)</f>
        <v>-115721</v>
      </c>
    </row>
    <row r="26" spans="1:15" x14ac:dyDescent="0.3">
      <c r="B26" s="92" t="s">
        <v>168</v>
      </c>
      <c r="C26" s="93">
        <v>-7111</v>
      </c>
      <c r="D26" s="93">
        <v>-6936</v>
      </c>
      <c r="E26" s="93">
        <v>-6721</v>
      </c>
      <c r="F26" s="93">
        <v>-6930</v>
      </c>
      <c r="G26" s="93">
        <v>-6716</v>
      </c>
      <c r="H26" s="93">
        <v>-6784</v>
      </c>
      <c r="I26" s="93">
        <v>-6851</v>
      </c>
      <c r="J26" s="93">
        <v>-6714</v>
      </c>
      <c r="K26" s="93">
        <v>-6856</v>
      </c>
      <c r="L26" s="93">
        <v>-6788</v>
      </c>
      <c r="M26" s="93">
        <v>-6781</v>
      </c>
      <c r="N26" s="93">
        <v>-6852</v>
      </c>
      <c r="O26" s="93">
        <f t="shared" si="3"/>
        <v>-82040</v>
      </c>
    </row>
    <row r="27" spans="1:15" x14ac:dyDescent="0.3">
      <c r="B27" s="92" t="s">
        <v>170</v>
      </c>
      <c r="C27" s="93">
        <v>1628</v>
      </c>
      <c r="D27" s="93">
        <v>1588</v>
      </c>
      <c r="E27" s="93">
        <v>1538</v>
      </c>
      <c r="F27" s="93">
        <v>1587</v>
      </c>
      <c r="G27" s="93">
        <v>1538</v>
      </c>
      <c r="H27" s="93">
        <v>1553</v>
      </c>
      <c r="I27" s="93">
        <v>1568</v>
      </c>
      <c r="J27" s="93">
        <v>1537</v>
      </c>
      <c r="K27" s="93">
        <v>1569</v>
      </c>
      <c r="L27" s="93">
        <v>1554</v>
      </c>
      <c r="M27" s="93">
        <v>1553</v>
      </c>
      <c r="N27" s="93">
        <v>1568</v>
      </c>
      <c r="O27" s="93">
        <f t="shared" si="3"/>
        <v>18781</v>
      </c>
    </row>
    <row r="28" spans="1:15" x14ac:dyDescent="0.3">
      <c r="B28" s="92" t="s">
        <v>171</v>
      </c>
      <c r="C28" s="93">
        <v>25633</v>
      </c>
      <c r="D28" s="93">
        <v>25001</v>
      </c>
      <c r="E28" s="93">
        <v>24225</v>
      </c>
      <c r="F28" s="93">
        <v>24980</v>
      </c>
      <c r="G28" s="93">
        <v>24211</v>
      </c>
      <c r="H28" s="93">
        <v>24446</v>
      </c>
      <c r="I28" s="93">
        <v>24690</v>
      </c>
      <c r="J28" s="93">
        <v>24203</v>
      </c>
      <c r="K28" s="93">
        <v>24712</v>
      </c>
      <c r="L28" s="93">
        <v>24465</v>
      </c>
      <c r="M28" s="93">
        <v>24438</v>
      </c>
      <c r="N28" s="93">
        <v>24697</v>
      </c>
      <c r="O28" s="93">
        <f t="shared" si="3"/>
        <v>295701</v>
      </c>
    </row>
    <row r="29" spans="1:15" x14ac:dyDescent="0.3">
      <c r="B29" s="47"/>
      <c r="C29" s="58">
        <f>SUM(C24:C28)*-1</f>
        <v>-3608</v>
      </c>
      <c r="D29" s="58">
        <f t="shared" ref="D29:O29" si="4">SUM(D24:D28)*-1</f>
        <v>-3980</v>
      </c>
      <c r="E29" s="58">
        <f t="shared" si="4"/>
        <v>-2886</v>
      </c>
      <c r="F29" s="58">
        <f t="shared" si="4"/>
        <v>-3128</v>
      </c>
      <c r="G29" s="58">
        <f t="shared" si="4"/>
        <v>-2774</v>
      </c>
      <c r="H29" s="58">
        <f t="shared" si="4"/>
        <v>-2983</v>
      </c>
      <c r="I29" s="58">
        <f t="shared" si="4"/>
        <v>-2276</v>
      </c>
      <c r="J29" s="58">
        <f t="shared" si="4"/>
        <v>-1840</v>
      </c>
      <c r="K29" s="58">
        <f t="shared" si="4"/>
        <v>-2988</v>
      </c>
      <c r="L29" s="58">
        <f t="shared" si="4"/>
        <v>-3017</v>
      </c>
      <c r="M29" s="58">
        <f t="shared" si="4"/>
        <v>-2620</v>
      </c>
      <c r="N29" s="58">
        <f t="shared" si="4"/>
        <v>-3801</v>
      </c>
      <c r="O29" s="58">
        <f t="shared" si="4"/>
        <v>-35901</v>
      </c>
    </row>
    <row r="30" spans="1:15" x14ac:dyDescent="0.3">
      <c r="B30" s="47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</row>
    <row r="31" spans="1:15" x14ac:dyDescent="0.3">
      <c r="B31" s="92" t="s">
        <v>220</v>
      </c>
      <c r="C31" s="93">
        <v>-2112</v>
      </c>
      <c r="D31" s="93">
        <v>-2030</v>
      </c>
      <c r="E31" s="93">
        <v>-2233</v>
      </c>
      <c r="F31" s="93">
        <v>-2090</v>
      </c>
      <c r="G31" s="93">
        <v>-2223</v>
      </c>
      <c r="H31" s="93">
        <v>-2185</v>
      </c>
      <c r="I31" s="93">
        <v>-2138</v>
      </c>
      <c r="J31" s="93">
        <v>-2233</v>
      </c>
      <c r="K31" s="93">
        <v>-2128</v>
      </c>
      <c r="L31" s="93">
        <v>-2184</v>
      </c>
      <c r="M31" s="93">
        <v>-2188</v>
      </c>
      <c r="N31" s="93">
        <v>-2138</v>
      </c>
      <c r="O31" s="93">
        <f>SUM(C31:N31)</f>
        <v>-25882</v>
      </c>
    </row>
    <row r="32" spans="1:15" x14ac:dyDescent="0.3">
      <c r="B32" s="92" t="s">
        <v>221</v>
      </c>
      <c r="C32" s="93">
        <v>-68776</v>
      </c>
      <c r="D32" s="93">
        <v>-65687</v>
      </c>
      <c r="E32" s="93">
        <v>-74830</v>
      </c>
      <c r="F32" s="93">
        <v>-75648</v>
      </c>
      <c r="G32" s="93">
        <v>-76121</v>
      </c>
      <c r="H32" s="93">
        <v>-74749</v>
      </c>
      <c r="I32" s="93">
        <v>-84244</v>
      </c>
      <c r="J32" s="93">
        <v>-87024</v>
      </c>
      <c r="K32" s="93">
        <v>-76006</v>
      </c>
      <c r="L32" s="93">
        <v>-74467</v>
      </c>
      <c r="M32" s="93">
        <v>-78976</v>
      </c>
      <c r="N32" s="93">
        <v>-69675</v>
      </c>
      <c r="O32" s="93">
        <f>SUM(C32:N32)</f>
        <v>-906203</v>
      </c>
    </row>
    <row r="33" spans="1:15" x14ac:dyDescent="0.3">
      <c r="B33" s="47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</row>
    <row r="34" spans="1:15" x14ac:dyDescent="0.3">
      <c r="C34" s="61">
        <f>SUM(C31:C33)*-1</f>
        <v>70888</v>
      </c>
      <c r="D34" s="61">
        <f t="shared" ref="D34:O34" si="5">SUM(D31:D33)*-1</f>
        <v>67717</v>
      </c>
      <c r="E34" s="61">
        <f t="shared" si="5"/>
        <v>77063</v>
      </c>
      <c r="F34" s="61">
        <f t="shared" si="5"/>
        <v>77738</v>
      </c>
      <c r="G34" s="61">
        <f t="shared" si="5"/>
        <v>78344</v>
      </c>
      <c r="H34" s="61">
        <f t="shared" si="5"/>
        <v>76934</v>
      </c>
      <c r="I34" s="61">
        <f t="shared" si="5"/>
        <v>86382</v>
      </c>
      <c r="J34" s="61">
        <f t="shared" si="5"/>
        <v>89257</v>
      </c>
      <c r="K34" s="61">
        <f t="shared" si="5"/>
        <v>78134</v>
      </c>
      <c r="L34" s="61">
        <f t="shared" si="5"/>
        <v>76651</v>
      </c>
      <c r="M34" s="61">
        <f t="shared" si="5"/>
        <v>81164</v>
      </c>
      <c r="N34" s="61">
        <f t="shared" si="5"/>
        <v>71813</v>
      </c>
      <c r="O34" s="61">
        <f t="shared" si="5"/>
        <v>932085</v>
      </c>
    </row>
    <row r="36" spans="1:15" x14ac:dyDescent="0.3">
      <c r="B36" s="46" t="s">
        <v>15</v>
      </c>
      <c r="C36" s="50">
        <f>C34+C14</f>
        <v>192743</v>
      </c>
      <c r="D36" s="50">
        <f t="shared" ref="D36:O36" si="6">D34+D14</f>
        <v>186548</v>
      </c>
      <c r="E36" s="50">
        <f t="shared" si="6"/>
        <v>203792</v>
      </c>
      <c r="F36" s="50">
        <f t="shared" si="6"/>
        <v>199795</v>
      </c>
      <c r="G36" s="50">
        <f t="shared" si="6"/>
        <v>205073</v>
      </c>
      <c r="H36" s="50">
        <f t="shared" si="6"/>
        <v>202106</v>
      </c>
      <c r="I36" s="50">
        <f t="shared" si="6"/>
        <v>209996</v>
      </c>
      <c r="J36" s="50">
        <f t="shared" si="6"/>
        <v>215987</v>
      </c>
      <c r="K36" s="50">
        <f t="shared" si="6"/>
        <v>201748</v>
      </c>
      <c r="L36" s="50">
        <f t="shared" si="6"/>
        <v>201823</v>
      </c>
      <c r="M36" s="50">
        <f t="shared" si="6"/>
        <v>206336</v>
      </c>
      <c r="N36" s="50">
        <f t="shared" si="6"/>
        <v>195427</v>
      </c>
      <c r="O36" s="50">
        <f t="shared" si="6"/>
        <v>2421374</v>
      </c>
    </row>
    <row r="37" spans="1:15" x14ac:dyDescent="0.3">
      <c r="B37" s="46" t="s">
        <v>188</v>
      </c>
      <c r="C37" s="50">
        <f>C29+C10</f>
        <v>-9713</v>
      </c>
      <c r="D37" s="50">
        <f t="shared" ref="D37:O37" si="7">D29+D10</f>
        <v>-10885</v>
      </c>
      <c r="E37" s="50">
        <f t="shared" si="7"/>
        <v>-8113</v>
      </c>
      <c r="F37" s="50">
        <f t="shared" si="7"/>
        <v>-9748</v>
      </c>
      <c r="G37" s="50">
        <f t="shared" si="7"/>
        <v>-7993</v>
      </c>
      <c r="H37" s="50">
        <f t="shared" si="7"/>
        <v>-8641</v>
      </c>
      <c r="I37" s="50">
        <f t="shared" si="7"/>
        <v>-8396</v>
      </c>
      <c r="J37" s="50">
        <f t="shared" si="7"/>
        <v>-7048</v>
      </c>
      <c r="K37" s="50">
        <f t="shared" si="7"/>
        <v>-9123</v>
      </c>
      <c r="L37" s="50">
        <f t="shared" si="7"/>
        <v>-8690</v>
      </c>
      <c r="M37" s="50">
        <f t="shared" si="7"/>
        <v>-8275</v>
      </c>
      <c r="N37" s="50">
        <f t="shared" si="7"/>
        <v>-10080</v>
      </c>
      <c r="O37" s="50">
        <f t="shared" si="7"/>
        <v>-106705</v>
      </c>
    </row>
    <row r="44" spans="1:15" x14ac:dyDescent="0.3">
      <c r="A44" s="96" t="s">
        <v>9</v>
      </c>
      <c r="B44">
        <v>12504210</v>
      </c>
    </row>
    <row r="45" spans="1:15" ht="14.4" x14ac:dyDescent="0.3">
      <c r="B45" s="106" t="s">
        <v>192</v>
      </c>
      <c r="C45" s="62" t="s">
        <v>418</v>
      </c>
      <c r="D45" s="62" t="s">
        <v>419</v>
      </c>
      <c r="E45" s="62" t="s">
        <v>420</v>
      </c>
      <c r="F45" s="62" t="s">
        <v>421</v>
      </c>
      <c r="G45" s="62" t="s">
        <v>422</v>
      </c>
      <c r="H45" s="62" t="s">
        <v>423</v>
      </c>
      <c r="I45" s="62" t="s">
        <v>424</v>
      </c>
      <c r="J45" s="62" t="s">
        <v>425</v>
      </c>
      <c r="K45" s="62" t="s">
        <v>426</v>
      </c>
      <c r="L45" s="62" t="s">
        <v>427</v>
      </c>
      <c r="M45" s="62" t="s">
        <v>428</v>
      </c>
      <c r="N45" s="62" t="s">
        <v>429</v>
      </c>
      <c r="O45" s="57" t="s">
        <v>430</v>
      </c>
    </row>
    <row r="46" spans="1:15" x14ac:dyDescent="0.3">
      <c r="B46" s="55" t="s">
        <v>222</v>
      </c>
      <c r="C46" s="56">
        <v>-8733.65</v>
      </c>
      <c r="D46" s="56">
        <v>-22089.72</v>
      </c>
      <c r="E46" s="56">
        <v>-6620.82</v>
      </c>
      <c r="F46" s="56">
        <v>-8319.2000000000007</v>
      </c>
      <c r="G46" s="56">
        <v>-9315.4699999999993</v>
      </c>
      <c r="H46" s="56">
        <v>-9185.85</v>
      </c>
      <c r="I46" s="56">
        <v>-9216.67</v>
      </c>
      <c r="J46" s="56">
        <v>-9155.0400000000009</v>
      </c>
      <c r="K46" s="56">
        <v>-9127.36</v>
      </c>
      <c r="L46" s="56">
        <v>-9088.7999999999993</v>
      </c>
      <c r="M46" s="56">
        <v>-9087.34</v>
      </c>
      <c r="N46" s="56">
        <v>-9181.1200000000008</v>
      </c>
      <c r="O46" s="100">
        <f>SUM(C46:N46)</f>
        <v>-119121.04000000001</v>
      </c>
    </row>
    <row r="47" spans="1:15" x14ac:dyDescent="0.3">
      <c r="B47" s="55" t="s">
        <v>223</v>
      </c>
      <c r="C47" s="56">
        <v>-7956.74</v>
      </c>
      <c r="D47" s="56">
        <v>-8305.82</v>
      </c>
      <c r="E47" s="56">
        <v>-7286.81</v>
      </c>
      <c r="F47" s="56">
        <v>-1265.0999999999999</v>
      </c>
      <c r="G47" s="56">
        <v>-1383.93</v>
      </c>
      <c r="H47" s="56">
        <v>-1406.04</v>
      </c>
      <c r="I47" s="56">
        <v>4462.8</v>
      </c>
      <c r="J47" s="56">
        <v>4485.66</v>
      </c>
      <c r="K47" s="56">
        <v>4557.1499999999996</v>
      </c>
      <c r="L47" s="56">
        <v>4328.76</v>
      </c>
      <c r="M47" s="56">
        <v>4348.32</v>
      </c>
      <c r="N47" s="56">
        <v>4252.1899999999996</v>
      </c>
      <c r="O47" s="100">
        <f t="shared" ref="O47:O52" si="8">SUM(C47:N47)</f>
        <v>-1169.5600000000004</v>
      </c>
    </row>
    <row r="48" spans="1:15" x14ac:dyDescent="0.3">
      <c r="B48" s="55" t="s">
        <v>224</v>
      </c>
      <c r="C48" s="56">
        <v>-25578.34</v>
      </c>
      <c r="D48" s="56">
        <v>-12695.43</v>
      </c>
      <c r="E48" s="56">
        <v>-16136.65</v>
      </c>
      <c r="F48" s="56">
        <v>-14714.01</v>
      </c>
      <c r="G48" s="56">
        <v>-16118.5</v>
      </c>
      <c r="H48" s="56">
        <v>-14061.25</v>
      </c>
      <c r="I48" s="56">
        <v>-15708.55</v>
      </c>
      <c r="J48" s="56">
        <v>-29376.93</v>
      </c>
      <c r="K48" s="56">
        <v>-17048.64</v>
      </c>
      <c r="L48" s="56">
        <v>-17574.27</v>
      </c>
      <c r="M48" s="56">
        <v>-29076.86</v>
      </c>
      <c r="N48" s="56">
        <v>-13563.03</v>
      </c>
      <c r="O48" s="100">
        <f t="shared" si="8"/>
        <v>-221652.46</v>
      </c>
    </row>
    <row r="49" spans="2:15" x14ac:dyDescent="0.3">
      <c r="B49" s="55" t="s">
        <v>225</v>
      </c>
      <c r="C49" s="56">
        <v>-8801.83</v>
      </c>
      <c r="D49" s="56">
        <v>-6529.84</v>
      </c>
      <c r="E49" s="56">
        <v>-9156.06</v>
      </c>
      <c r="F49" s="56">
        <v>-6262.28</v>
      </c>
      <c r="G49" s="56">
        <v>-10045.14</v>
      </c>
      <c r="H49" s="56">
        <v>-8484.24</v>
      </c>
      <c r="I49" s="56">
        <v>-7878.03</v>
      </c>
      <c r="J49" s="56">
        <v>-11835.71</v>
      </c>
      <c r="K49" s="56">
        <v>-7197.37</v>
      </c>
      <c r="L49" s="56">
        <v>-8998.58</v>
      </c>
      <c r="M49" s="56">
        <v>-9374.34</v>
      </c>
      <c r="N49" s="56">
        <v>-6726.13</v>
      </c>
      <c r="O49" s="100">
        <f t="shared" si="8"/>
        <v>-101289.54999999999</v>
      </c>
    </row>
    <row r="50" spans="2:15" x14ac:dyDescent="0.3">
      <c r="B50" s="55" t="s">
        <v>226</v>
      </c>
      <c r="C50" s="56">
        <v>2433.75</v>
      </c>
      <c r="D50" s="56">
        <v>2473.69</v>
      </c>
      <c r="E50" s="56">
        <v>1514.46</v>
      </c>
      <c r="F50" s="56">
        <v>2148.2600000000002</v>
      </c>
      <c r="G50" s="56">
        <v>2149.46</v>
      </c>
      <c r="H50" s="56">
        <v>2160.5100000000002</v>
      </c>
      <c r="I50" s="56">
        <v>2167.9</v>
      </c>
      <c r="J50" s="56">
        <v>2156.2800000000002</v>
      </c>
      <c r="K50" s="56">
        <v>2162.73</v>
      </c>
      <c r="L50" s="56">
        <v>2153.9499999999998</v>
      </c>
      <c r="M50" s="56">
        <v>2164.65</v>
      </c>
      <c r="N50" s="56">
        <v>2161.13</v>
      </c>
      <c r="O50" s="100">
        <f t="shared" si="8"/>
        <v>25846.77</v>
      </c>
    </row>
    <row r="51" spans="2:15" x14ac:dyDescent="0.3">
      <c r="B51" s="55" t="s">
        <v>227</v>
      </c>
      <c r="C51" s="56">
        <v>44369.67</v>
      </c>
      <c r="D51" s="56">
        <v>46316.41</v>
      </c>
      <c r="E51" s="56">
        <v>33833.910000000003</v>
      </c>
      <c r="F51" s="56">
        <v>39120.980000000003</v>
      </c>
      <c r="G51" s="56">
        <v>42795.41</v>
      </c>
      <c r="H51" s="56">
        <v>43478.85</v>
      </c>
      <c r="I51" s="56">
        <v>42756.75</v>
      </c>
      <c r="J51" s="56">
        <v>42975.71</v>
      </c>
      <c r="K51" s="56">
        <v>43660.6</v>
      </c>
      <c r="L51" s="56">
        <v>43378.99</v>
      </c>
      <c r="M51" s="56">
        <v>43575.03</v>
      </c>
      <c r="N51" s="56">
        <v>42611.839999999997</v>
      </c>
      <c r="O51" s="100">
        <f t="shared" si="8"/>
        <v>508874.14999999991</v>
      </c>
    </row>
    <row r="52" spans="2:15" x14ac:dyDescent="0.3">
      <c r="B52" s="55"/>
      <c r="C52" s="100">
        <f>SUM(C46:C51)*-1</f>
        <v>4267.1399999999994</v>
      </c>
      <c r="D52" s="100">
        <f t="shared" ref="D52:N52" si="9">SUM(D46:D51)*-1</f>
        <v>830.70999999999185</v>
      </c>
      <c r="E52" s="100">
        <f t="shared" si="9"/>
        <v>3851.9699999999939</v>
      </c>
      <c r="F52" s="100">
        <f t="shared" si="9"/>
        <v>-10708.650000000001</v>
      </c>
      <c r="G52" s="100">
        <f t="shared" si="9"/>
        <v>-8081.8300000000017</v>
      </c>
      <c r="H52" s="100">
        <f t="shared" si="9"/>
        <v>-12501.980000000003</v>
      </c>
      <c r="I52" s="100">
        <f t="shared" si="9"/>
        <v>-16584.200000000004</v>
      </c>
      <c r="J52" s="100">
        <f t="shared" si="9"/>
        <v>750.02999999999884</v>
      </c>
      <c r="K52" s="100">
        <f t="shared" si="9"/>
        <v>-17007.11</v>
      </c>
      <c r="L52" s="100">
        <f t="shared" si="9"/>
        <v>-14200.05</v>
      </c>
      <c r="M52" s="100">
        <f t="shared" si="9"/>
        <v>-2549.4599999999991</v>
      </c>
      <c r="N52" s="100">
        <f t="shared" si="9"/>
        <v>-19554.879999999994</v>
      </c>
      <c r="O52" s="100">
        <f t="shared" si="8"/>
        <v>-91488.310000000012</v>
      </c>
    </row>
    <row r="53" spans="2:15" x14ac:dyDescent="0.3">
      <c r="B53" s="55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</row>
    <row r="54" spans="2:15" x14ac:dyDescent="0.3">
      <c r="B54" s="55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</row>
    <row r="55" spans="2:15" x14ac:dyDescent="0.3">
      <c r="B55" s="55" t="s">
        <v>228</v>
      </c>
      <c r="C55" s="56">
        <v>-3160.26</v>
      </c>
      <c r="D55" s="56">
        <v>0</v>
      </c>
      <c r="E55" s="56">
        <v>-3641.53</v>
      </c>
      <c r="F55" s="56">
        <v>-2183.92</v>
      </c>
      <c r="G55" s="56">
        <v>-324.33999999999997</v>
      </c>
      <c r="H55" s="56">
        <v>11199.07</v>
      </c>
      <c r="I55" s="56">
        <v>-2809.36</v>
      </c>
      <c r="J55" s="56">
        <v>-2794.28</v>
      </c>
      <c r="K55" s="56">
        <v>-1868.44</v>
      </c>
      <c r="L55" s="56">
        <v>-2791.32</v>
      </c>
      <c r="M55" s="56">
        <v>-1870.11</v>
      </c>
      <c r="N55" s="56">
        <v>10268.77</v>
      </c>
      <c r="O55" s="100">
        <f>SUM(C55:N55)</f>
        <v>24.279999999998836</v>
      </c>
    </row>
    <row r="56" spans="2:15" x14ac:dyDescent="0.3">
      <c r="B56" s="55" t="s">
        <v>229</v>
      </c>
      <c r="C56" s="56">
        <v>2663.35</v>
      </c>
      <c r="D56" s="56">
        <v>10362.91</v>
      </c>
      <c r="E56" s="56">
        <v>9100.86</v>
      </c>
      <c r="F56" s="56">
        <v>-5779.33</v>
      </c>
      <c r="G56" s="56">
        <v>22281.4</v>
      </c>
      <c r="H56" s="56">
        <v>-1267.42</v>
      </c>
      <c r="I56" s="56">
        <v>-30374.03</v>
      </c>
      <c r="J56" s="56">
        <v>53124.57</v>
      </c>
      <c r="K56" s="56">
        <v>-3684.6</v>
      </c>
      <c r="L56" s="56">
        <v>7145.51</v>
      </c>
      <c r="M56" s="56">
        <v>16797.79</v>
      </c>
      <c r="N56" s="56">
        <v>-42744.53</v>
      </c>
      <c r="O56" s="100">
        <f t="shared" ref="O56:O62" si="10">SUM(C56:N56)</f>
        <v>37626.48000000001</v>
      </c>
    </row>
    <row r="57" spans="2:15" x14ac:dyDescent="0.3">
      <c r="B57" s="55" t="s">
        <v>230</v>
      </c>
      <c r="C57" s="56">
        <v>-10332.879999999999</v>
      </c>
      <c r="D57" s="56">
        <v>-10876.72</v>
      </c>
      <c r="E57" s="56">
        <v>-12508.23</v>
      </c>
      <c r="F57" s="56">
        <v>-10332.879999999999</v>
      </c>
      <c r="G57" s="56">
        <v>-16524.849999999999</v>
      </c>
      <c r="H57" s="56">
        <v>-23106.77</v>
      </c>
      <c r="I57" s="56">
        <v>-15544.55</v>
      </c>
      <c r="J57" s="56">
        <v>-24367.13</v>
      </c>
      <c r="K57" s="56">
        <v>-11063.24</v>
      </c>
      <c r="L57" s="56">
        <v>-10923.18</v>
      </c>
      <c r="M57" s="56">
        <v>-9102.65</v>
      </c>
      <c r="N57" s="56">
        <v>-7002.05</v>
      </c>
      <c r="O57" s="100">
        <f t="shared" si="10"/>
        <v>-161685.12999999998</v>
      </c>
    </row>
    <row r="58" spans="2:15" x14ac:dyDescent="0.3">
      <c r="B58" s="47" t="s">
        <v>231</v>
      </c>
      <c r="C58" s="56">
        <v>0</v>
      </c>
      <c r="D58" s="56">
        <v>0</v>
      </c>
      <c r="E58" s="56">
        <v>0</v>
      </c>
      <c r="F58" s="56">
        <v>0</v>
      </c>
      <c r="G58" s="56">
        <v>-14708.57</v>
      </c>
      <c r="H58" s="56">
        <v>-12034.29</v>
      </c>
      <c r="I58" s="56">
        <v>-9360</v>
      </c>
      <c r="J58" s="56">
        <v>-17382.849999999999</v>
      </c>
      <c r="K58" s="56">
        <v>-8691.43</v>
      </c>
      <c r="L58" s="56">
        <v>-18051.439999999999</v>
      </c>
      <c r="M58" s="56">
        <v>-10697.13</v>
      </c>
      <c r="N58" s="56">
        <v>-10362.86</v>
      </c>
      <c r="O58" s="100">
        <f t="shared" si="10"/>
        <v>-101288.57</v>
      </c>
    </row>
    <row r="59" spans="2:15" x14ac:dyDescent="0.3">
      <c r="B59" s="55" t="s">
        <v>233</v>
      </c>
      <c r="C59" s="56">
        <v>-56128.79</v>
      </c>
      <c r="D59" s="56">
        <v>-61844.800000000003</v>
      </c>
      <c r="E59" s="56">
        <v>-58197.23</v>
      </c>
      <c r="F59" s="56">
        <v>-56234.57</v>
      </c>
      <c r="G59" s="56">
        <v>-64221.91</v>
      </c>
      <c r="H59" s="56">
        <v>-57350.36</v>
      </c>
      <c r="I59" s="56">
        <v>-42342.879999999997</v>
      </c>
      <c r="J59" s="56">
        <v>-75076.23</v>
      </c>
      <c r="K59" s="56">
        <v>-58640.44</v>
      </c>
      <c r="L59" s="56">
        <v>-44886.37</v>
      </c>
      <c r="M59" s="56">
        <v>-62144.800000000003</v>
      </c>
      <c r="N59" s="56">
        <v>-36939.89</v>
      </c>
      <c r="O59" s="100">
        <f t="shared" si="10"/>
        <v>-674008.27</v>
      </c>
    </row>
    <row r="60" spans="2:15" x14ac:dyDescent="0.3">
      <c r="B60" s="55" t="s">
        <v>234</v>
      </c>
      <c r="C60" s="56">
        <v>-19850</v>
      </c>
      <c r="D60" s="56">
        <v>-19442.14</v>
      </c>
      <c r="E60" s="56">
        <v>-21889.4</v>
      </c>
      <c r="F60" s="56">
        <v>-18830.330000000002</v>
      </c>
      <c r="G60" s="56">
        <v>-24717.24</v>
      </c>
      <c r="H60" s="56">
        <v>-22126.48</v>
      </c>
      <c r="I60" s="56">
        <v>-13583.98</v>
      </c>
      <c r="J60" s="56">
        <v>-28918.48</v>
      </c>
      <c r="K60" s="56">
        <v>-25347.42</v>
      </c>
      <c r="L60" s="56">
        <v>-31929.34</v>
      </c>
      <c r="M60" s="56">
        <v>-39841.68</v>
      </c>
      <c r="N60" s="56">
        <v>-23421.85</v>
      </c>
      <c r="O60" s="100">
        <f t="shared" si="10"/>
        <v>-289898.34000000003</v>
      </c>
    </row>
    <row r="61" spans="2:15" x14ac:dyDescent="0.3">
      <c r="B61" s="55" t="s">
        <v>235</v>
      </c>
      <c r="C61" s="56">
        <v>-23695.35</v>
      </c>
      <c r="D61" s="56">
        <v>-25579.14</v>
      </c>
      <c r="E61" s="56">
        <v>-27842.71</v>
      </c>
      <c r="F61" s="56">
        <v>-20329.189999999999</v>
      </c>
      <c r="G61" s="56">
        <v>-29513.279999999999</v>
      </c>
      <c r="H61" s="56">
        <v>-22726.15</v>
      </c>
      <c r="I61" s="56">
        <v>-14771.06</v>
      </c>
      <c r="J61" s="56">
        <v>-32609.4</v>
      </c>
      <c r="K61" s="56">
        <v>-18422.95</v>
      </c>
      <c r="L61" s="56">
        <v>-26696.39</v>
      </c>
      <c r="M61" s="56">
        <v>-20974.52</v>
      </c>
      <c r="N61" s="56">
        <v>-18355.240000000002</v>
      </c>
      <c r="O61" s="100">
        <f t="shared" si="10"/>
        <v>-281515.38</v>
      </c>
    </row>
    <row r="62" spans="2:15" x14ac:dyDescent="0.3">
      <c r="B62" s="47" t="s">
        <v>236</v>
      </c>
      <c r="C62" s="56">
        <v>0</v>
      </c>
      <c r="D62" s="56">
        <v>0</v>
      </c>
      <c r="E62" s="56">
        <v>0</v>
      </c>
      <c r="F62" s="56">
        <v>0</v>
      </c>
      <c r="G62" s="56">
        <v>0</v>
      </c>
      <c r="H62" s="56">
        <v>0</v>
      </c>
      <c r="I62" s="56">
        <v>0</v>
      </c>
      <c r="J62" s="56">
        <v>-201</v>
      </c>
      <c r="K62" s="56">
        <v>0</v>
      </c>
      <c r="L62" s="56">
        <v>0</v>
      </c>
      <c r="M62" s="56">
        <v>0</v>
      </c>
      <c r="N62" s="56">
        <v>0</v>
      </c>
      <c r="O62" s="100">
        <f t="shared" si="10"/>
        <v>-201</v>
      </c>
    </row>
    <row r="63" spans="2:15" x14ac:dyDescent="0.3">
      <c r="C63" s="50">
        <f>SUM(C55:C62)*-1</f>
        <v>110503.93</v>
      </c>
      <c r="D63" s="50">
        <f t="shared" ref="D63:O63" si="11">SUM(D55:D62)*-1</f>
        <v>107379.89</v>
      </c>
      <c r="E63" s="50">
        <f t="shared" si="11"/>
        <v>114978.23999999999</v>
      </c>
      <c r="F63" s="50">
        <f t="shared" si="11"/>
        <v>113690.22</v>
      </c>
      <c r="G63" s="50">
        <f t="shared" si="11"/>
        <v>127728.79000000001</v>
      </c>
      <c r="H63" s="50">
        <f t="shared" si="11"/>
        <v>127412.4</v>
      </c>
      <c r="I63" s="50">
        <f t="shared" si="11"/>
        <v>128785.86</v>
      </c>
      <c r="J63" s="50">
        <f t="shared" si="11"/>
        <v>128224.79999999999</v>
      </c>
      <c r="K63" s="50">
        <f t="shared" si="11"/>
        <v>127718.51999999999</v>
      </c>
      <c r="L63" s="50">
        <f t="shared" si="11"/>
        <v>128132.53</v>
      </c>
      <c r="M63" s="50">
        <f t="shared" si="11"/>
        <v>127833.09999999999</v>
      </c>
      <c r="N63" s="50">
        <f t="shared" si="11"/>
        <v>128557.65000000001</v>
      </c>
      <c r="O63" s="50">
        <f t="shared" si="11"/>
        <v>1470945.9300000002</v>
      </c>
    </row>
    <row r="69" spans="1:15" x14ac:dyDescent="0.3">
      <c r="A69" s="96" t="s">
        <v>9</v>
      </c>
    </row>
    <row r="70" spans="1:15" x14ac:dyDescent="0.3">
      <c r="B70">
        <v>12504135</v>
      </c>
    </row>
    <row r="71" spans="1:15" ht="14.4" x14ac:dyDescent="0.3">
      <c r="B71" s="107" t="s">
        <v>192</v>
      </c>
      <c r="C71" s="62" t="s">
        <v>418</v>
      </c>
      <c r="D71" s="62" t="s">
        <v>419</v>
      </c>
      <c r="E71" s="62" t="s">
        <v>420</v>
      </c>
      <c r="F71" s="62" t="s">
        <v>421</v>
      </c>
      <c r="G71" s="62" t="s">
        <v>422</v>
      </c>
      <c r="H71" s="62" t="s">
        <v>423</v>
      </c>
      <c r="I71" s="62" t="s">
        <v>424</v>
      </c>
      <c r="J71" s="62" t="s">
        <v>425</v>
      </c>
      <c r="K71" s="62" t="s">
        <v>426</v>
      </c>
      <c r="L71" s="62" t="s">
        <v>427</v>
      </c>
      <c r="M71" s="62" t="s">
        <v>428</v>
      </c>
      <c r="N71" s="62" t="s">
        <v>429</v>
      </c>
      <c r="O71" s="57" t="s">
        <v>430</v>
      </c>
    </row>
    <row r="72" spans="1:15" x14ac:dyDescent="0.3">
      <c r="B72" s="47" t="s">
        <v>222</v>
      </c>
      <c r="C72" s="56">
        <v>-5416.69</v>
      </c>
      <c r="D72" s="56">
        <v>-13658.87</v>
      </c>
      <c r="E72" s="56">
        <v>-2762.82</v>
      </c>
      <c r="F72" s="56">
        <v>-6388.44</v>
      </c>
      <c r="G72" s="56">
        <v>-3724.13</v>
      </c>
      <c r="H72" s="56">
        <v>-4479.32</v>
      </c>
      <c r="I72" s="56">
        <v>-4018.81</v>
      </c>
      <c r="J72" s="56">
        <v>-3802.64</v>
      </c>
      <c r="K72" s="56">
        <v>-5150.43</v>
      </c>
      <c r="L72" s="56">
        <v>-3704.28</v>
      </c>
      <c r="M72" s="56">
        <v>-4429.59</v>
      </c>
      <c r="N72" s="56">
        <v>-4316.93</v>
      </c>
      <c r="O72" s="63">
        <f>SUM(C72:N72)</f>
        <v>-61852.950000000004</v>
      </c>
    </row>
    <row r="73" spans="1:15" x14ac:dyDescent="0.3">
      <c r="B73" s="47" t="s">
        <v>223</v>
      </c>
      <c r="C73" s="56">
        <v>-4515</v>
      </c>
      <c r="D73" s="56">
        <v>-4519.01</v>
      </c>
      <c r="E73" s="56">
        <v>-3725.45</v>
      </c>
      <c r="F73" s="56">
        <v>-705.8</v>
      </c>
      <c r="G73" s="56">
        <v>-649.39</v>
      </c>
      <c r="H73" s="56">
        <v>-612.66999999999996</v>
      </c>
      <c r="I73" s="56">
        <v>1638.36</v>
      </c>
      <c r="J73" s="56">
        <v>1944.58</v>
      </c>
      <c r="K73" s="56">
        <v>2057.6799999999998</v>
      </c>
      <c r="L73" s="56">
        <v>1841.71</v>
      </c>
      <c r="M73" s="56">
        <v>2021.88</v>
      </c>
      <c r="N73" s="56">
        <v>1916.4</v>
      </c>
      <c r="O73" s="63">
        <f t="shared" ref="O73:O78" si="12">SUM(C73:N73)</f>
        <v>-3306.7099999999969</v>
      </c>
    </row>
    <row r="74" spans="1:15" x14ac:dyDescent="0.3">
      <c r="B74" s="47" t="s">
        <v>224</v>
      </c>
      <c r="C74" s="56">
        <v>-13679.72</v>
      </c>
      <c r="D74" s="56">
        <v>-6907.29</v>
      </c>
      <c r="E74" s="56">
        <v>-8250.02</v>
      </c>
      <c r="F74" s="56">
        <v>-8208.7000000000007</v>
      </c>
      <c r="G74" s="56">
        <v>-7890.11</v>
      </c>
      <c r="H74" s="56">
        <v>-6127.11</v>
      </c>
      <c r="I74" s="56">
        <v>-5766.84</v>
      </c>
      <c r="J74" s="56">
        <v>-12735.13</v>
      </c>
      <c r="K74" s="56">
        <v>-7697.93</v>
      </c>
      <c r="L74" s="56">
        <v>-7477.17</v>
      </c>
      <c r="M74" s="56">
        <v>-13520.18</v>
      </c>
      <c r="N74" s="56">
        <v>-6112.66</v>
      </c>
      <c r="O74" s="63">
        <f t="shared" si="12"/>
        <v>-104372.86000000002</v>
      </c>
    </row>
    <row r="75" spans="1:15" x14ac:dyDescent="0.3">
      <c r="B75" s="47" t="s">
        <v>225</v>
      </c>
      <c r="C75" s="56">
        <v>-5633.47</v>
      </c>
      <c r="D75" s="56">
        <v>-4243.45</v>
      </c>
      <c r="E75" s="56">
        <v>-5360.77</v>
      </c>
      <c r="F75" s="56">
        <v>-4194.13</v>
      </c>
      <c r="G75" s="56">
        <v>-5399.07</v>
      </c>
      <c r="H75" s="56">
        <v>-4314.57</v>
      </c>
      <c r="I75" s="56">
        <v>-3583.58</v>
      </c>
      <c r="J75" s="56">
        <v>-5851.84</v>
      </c>
      <c r="K75" s="56">
        <v>-3929.58</v>
      </c>
      <c r="L75" s="56">
        <v>-4559.49</v>
      </c>
      <c r="M75" s="56">
        <v>-5096.49</v>
      </c>
      <c r="N75" s="56">
        <v>-3749.99</v>
      </c>
      <c r="O75" s="63">
        <f t="shared" si="12"/>
        <v>-55916.43</v>
      </c>
    </row>
    <row r="76" spans="1:15" x14ac:dyDescent="0.3">
      <c r="B76" s="47" t="s">
        <v>226</v>
      </c>
      <c r="C76" s="56">
        <v>1931.96</v>
      </c>
      <c r="D76" s="56">
        <v>2046.03</v>
      </c>
      <c r="E76" s="56">
        <v>1161.0899999999999</v>
      </c>
      <c r="F76" s="56">
        <v>1695.51</v>
      </c>
      <c r="G76" s="56">
        <v>1582.86</v>
      </c>
      <c r="H76" s="56">
        <v>1648.43</v>
      </c>
      <c r="I76" s="56">
        <v>1482.57</v>
      </c>
      <c r="J76" s="56">
        <v>1586.98</v>
      </c>
      <c r="K76" s="56">
        <v>1557.82</v>
      </c>
      <c r="L76" s="56">
        <v>1646.43</v>
      </c>
      <c r="M76" s="56">
        <v>1671.6</v>
      </c>
      <c r="N76" s="56">
        <v>1613.1</v>
      </c>
      <c r="O76" s="63">
        <f t="shared" si="12"/>
        <v>19624.379999999997</v>
      </c>
    </row>
    <row r="77" spans="1:15" x14ac:dyDescent="0.3">
      <c r="B77" s="47" t="s">
        <v>227</v>
      </c>
      <c r="C77" s="56">
        <v>25177.3</v>
      </c>
      <c r="D77" s="56">
        <v>25199.7</v>
      </c>
      <c r="E77" s="56">
        <v>17297.86</v>
      </c>
      <c r="F77" s="56">
        <v>21824.95</v>
      </c>
      <c r="G77" s="56">
        <v>20080.86</v>
      </c>
      <c r="H77" s="56">
        <v>18945.71</v>
      </c>
      <c r="I77" s="56">
        <v>15696.63</v>
      </c>
      <c r="J77" s="56">
        <v>18630.310000000001</v>
      </c>
      <c r="K77" s="56">
        <v>19713.95</v>
      </c>
      <c r="L77" s="56">
        <v>18456.04</v>
      </c>
      <c r="M77" s="56">
        <v>20261.54</v>
      </c>
      <c r="N77" s="56">
        <v>19204.41</v>
      </c>
      <c r="O77" s="63">
        <f t="shared" si="12"/>
        <v>240489.26000000004</v>
      </c>
    </row>
    <row r="78" spans="1:15" x14ac:dyDescent="0.3">
      <c r="B78" s="70"/>
      <c r="C78" s="63">
        <f>SUM(C72:C77)*-1</f>
        <v>2135.619999999999</v>
      </c>
      <c r="D78" s="63">
        <f t="shared" ref="D78:N78" si="13">SUM(D72:D77)*-1</f>
        <v>2082.8900000000031</v>
      </c>
      <c r="E78" s="63">
        <f t="shared" si="13"/>
        <v>1640.1100000000006</v>
      </c>
      <c r="F78" s="63">
        <f t="shared" si="13"/>
        <v>-4023.3899999999994</v>
      </c>
      <c r="G78" s="63">
        <f t="shared" si="13"/>
        <v>-4001.0200000000004</v>
      </c>
      <c r="H78" s="63">
        <f t="shared" si="13"/>
        <v>-5060.4700000000012</v>
      </c>
      <c r="I78" s="63">
        <f t="shared" si="13"/>
        <v>-5448.33</v>
      </c>
      <c r="J78" s="63">
        <f t="shared" si="13"/>
        <v>227.73999999999796</v>
      </c>
      <c r="K78" s="63">
        <f t="shared" si="13"/>
        <v>-6551.51</v>
      </c>
      <c r="L78" s="63">
        <f t="shared" si="13"/>
        <v>-6203.2400000000016</v>
      </c>
      <c r="M78" s="63">
        <f t="shared" si="13"/>
        <v>-908.76000000000204</v>
      </c>
      <c r="N78" s="63">
        <f t="shared" si="13"/>
        <v>-8554.33</v>
      </c>
      <c r="O78" s="63">
        <f t="shared" si="12"/>
        <v>-34664.69</v>
      </c>
    </row>
    <row r="79" spans="1:15" x14ac:dyDescent="0.3">
      <c r="B79" s="70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</row>
    <row r="80" spans="1:15" x14ac:dyDescent="0.3">
      <c r="B80" s="70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</row>
    <row r="81" spans="2:15" x14ac:dyDescent="0.3">
      <c r="B81" s="47" t="s">
        <v>228</v>
      </c>
      <c r="C81" s="56">
        <v>3135.81</v>
      </c>
      <c r="D81" s="56">
        <v>0</v>
      </c>
      <c r="E81" s="56">
        <v>-2021.01</v>
      </c>
      <c r="F81" s="56">
        <v>-3124.21</v>
      </c>
      <c r="G81" s="56">
        <v>-2323.62</v>
      </c>
      <c r="H81" s="56">
        <v>9892.64</v>
      </c>
      <c r="I81" s="56">
        <v>-803.51</v>
      </c>
      <c r="J81" s="56">
        <v>-1498.16</v>
      </c>
      <c r="K81" s="56">
        <v>-3119.85</v>
      </c>
      <c r="L81" s="56">
        <v>535.79</v>
      </c>
      <c r="M81" s="56">
        <v>-1201.31</v>
      </c>
      <c r="N81" s="56">
        <v>6375.95</v>
      </c>
      <c r="O81" s="63">
        <f>SUM(C81:N81)</f>
        <v>5848.5199999999995</v>
      </c>
    </row>
    <row r="82" spans="2:15" x14ac:dyDescent="0.3">
      <c r="B82" s="47" t="s">
        <v>229</v>
      </c>
      <c r="C82" s="56">
        <v>-589.71</v>
      </c>
      <c r="D82" s="56">
        <v>299.48</v>
      </c>
      <c r="E82" s="56">
        <v>7064.37</v>
      </c>
      <c r="F82" s="56">
        <v>-10812.85</v>
      </c>
      <c r="G82" s="56">
        <v>10567.67</v>
      </c>
      <c r="H82" s="56">
        <v>-7568.37</v>
      </c>
      <c r="I82" s="56">
        <v>-10652.8</v>
      </c>
      <c r="J82" s="56">
        <v>23986.87</v>
      </c>
      <c r="K82" s="56">
        <v>2252.86</v>
      </c>
      <c r="L82" s="56">
        <v>12240.61</v>
      </c>
      <c r="M82" s="56">
        <v>-1899.04</v>
      </c>
      <c r="N82" s="56">
        <v>-29782.61</v>
      </c>
      <c r="O82" s="63">
        <f t="shared" ref="O82:O93" si="14">SUM(C82:N82)</f>
        <v>-4893.5200000000004</v>
      </c>
    </row>
    <row r="83" spans="2:15" x14ac:dyDescent="0.3">
      <c r="B83" s="47" t="s">
        <v>230</v>
      </c>
      <c r="C83" s="56">
        <v>-32238.720000000001</v>
      </c>
      <c r="D83" s="56">
        <v>-30987.26</v>
      </c>
      <c r="E83" s="56">
        <v>-35765.18</v>
      </c>
      <c r="F83" s="56">
        <v>-32508.6</v>
      </c>
      <c r="G83" s="56">
        <v>-34754.480000000003</v>
      </c>
      <c r="H83" s="56">
        <v>-37021.800000000003</v>
      </c>
      <c r="I83" s="56">
        <v>-23888.240000000002</v>
      </c>
      <c r="J83" s="56">
        <v>-43985.53</v>
      </c>
      <c r="K83" s="56">
        <v>-32357.37</v>
      </c>
      <c r="L83" s="56">
        <v>-36688.339999999997</v>
      </c>
      <c r="M83" s="56">
        <v>-34255.050000000003</v>
      </c>
      <c r="N83" s="56">
        <v>-21061.27</v>
      </c>
      <c r="O83" s="63">
        <f t="shared" si="14"/>
        <v>-395511.84</v>
      </c>
    </row>
    <row r="84" spans="2:15" x14ac:dyDescent="0.3">
      <c r="B84" s="47" t="s">
        <v>237</v>
      </c>
      <c r="C84" s="56">
        <v>-6089.06</v>
      </c>
      <c r="D84" s="56">
        <v>0</v>
      </c>
      <c r="E84" s="56">
        <v>0</v>
      </c>
      <c r="F84" s="56">
        <v>0</v>
      </c>
      <c r="G84" s="56">
        <v>2944.15</v>
      </c>
      <c r="H84" s="56">
        <v>0</v>
      </c>
      <c r="I84" s="56">
        <v>7075.99</v>
      </c>
      <c r="J84" s="56">
        <v>2472.92</v>
      </c>
      <c r="K84" s="56">
        <v>976.15</v>
      </c>
      <c r="L84" s="56">
        <v>-3154.84</v>
      </c>
      <c r="M84" s="56">
        <v>0</v>
      </c>
      <c r="N84" s="56">
        <v>0</v>
      </c>
      <c r="O84" s="63">
        <f t="shared" si="14"/>
        <v>4225.3099999999995</v>
      </c>
    </row>
    <row r="85" spans="2:15" x14ac:dyDescent="0.3">
      <c r="B85" s="47" t="s">
        <v>238</v>
      </c>
      <c r="C85" s="56">
        <v>0</v>
      </c>
      <c r="D85" s="56">
        <v>0</v>
      </c>
      <c r="E85" s="56">
        <v>0</v>
      </c>
      <c r="F85" s="56">
        <v>0</v>
      </c>
      <c r="G85" s="56">
        <v>1764.75</v>
      </c>
      <c r="H85" s="56">
        <v>0</v>
      </c>
      <c r="I85" s="56">
        <v>504.22</v>
      </c>
      <c r="J85" s="56">
        <v>448.19</v>
      </c>
      <c r="K85" s="56">
        <v>0</v>
      </c>
      <c r="L85" s="56">
        <v>0</v>
      </c>
      <c r="M85" s="56">
        <v>0</v>
      </c>
      <c r="N85" s="56">
        <v>0</v>
      </c>
      <c r="O85" s="63">
        <f t="shared" si="14"/>
        <v>2717.1600000000003</v>
      </c>
    </row>
    <row r="86" spans="2:15" x14ac:dyDescent="0.3">
      <c r="B86" s="47" t="s">
        <v>234</v>
      </c>
      <c r="C86" s="56">
        <v>-11098.65</v>
      </c>
      <c r="D86" s="56">
        <v>-12606.83</v>
      </c>
      <c r="E86" s="56">
        <v>-14366.38</v>
      </c>
      <c r="F86" s="56">
        <v>-10015.85</v>
      </c>
      <c r="G86" s="56">
        <v>-13021.85</v>
      </c>
      <c r="H86" s="56">
        <v>-11790.32</v>
      </c>
      <c r="I86" s="56">
        <v>-7886.78</v>
      </c>
      <c r="J86" s="56">
        <v>-15056.56</v>
      </c>
      <c r="K86" s="56">
        <v>-10746.23</v>
      </c>
      <c r="L86" s="56">
        <v>-12308.15</v>
      </c>
      <c r="M86" s="56">
        <v>-9559.73</v>
      </c>
      <c r="N86" s="56">
        <v>-5297.68</v>
      </c>
      <c r="O86" s="63">
        <f t="shared" si="14"/>
        <v>-133755.00999999998</v>
      </c>
    </row>
    <row r="87" spans="2:15" x14ac:dyDescent="0.3">
      <c r="B87" s="47" t="s">
        <v>239</v>
      </c>
      <c r="C87" s="56">
        <v>-14005.45</v>
      </c>
      <c r="D87" s="56">
        <v>-15172.58</v>
      </c>
      <c r="E87" s="56">
        <v>-13713.66</v>
      </c>
      <c r="F87" s="56">
        <v>-11330.79</v>
      </c>
      <c r="G87" s="56">
        <v>-16429.189999999999</v>
      </c>
      <c r="H87" s="56">
        <v>-14801.29</v>
      </c>
      <c r="I87" s="56">
        <v>-11871.1</v>
      </c>
      <c r="J87" s="56">
        <v>-19184.09</v>
      </c>
      <c r="K87" s="56">
        <v>-15176.96</v>
      </c>
      <c r="L87" s="56">
        <v>-14175.19</v>
      </c>
      <c r="M87" s="56">
        <v>-12797.73</v>
      </c>
      <c r="N87" s="56">
        <v>-10293.280000000001</v>
      </c>
      <c r="O87" s="63">
        <f t="shared" si="14"/>
        <v>-168951.31</v>
      </c>
    </row>
    <row r="88" spans="2:15" x14ac:dyDescent="0.3">
      <c r="B88" s="47" t="s">
        <v>295</v>
      </c>
      <c r="C88" s="56">
        <v>-1208.9000000000001</v>
      </c>
      <c r="D88" s="56">
        <v>0</v>
      </c>
      <c r="E88" s="56">
        <v>0</v>
      </c>
      <c r="F88" s="56">
        <v>0</v>
      </c>
      <c r="G88" s="56">
        <v>0</v>
      </c>
      <c r="H88" s="56">
        <v>0</v>
      </c>
      <c r="I88" s="56">
        <v>0</v>
      </c>
      <c r="J88" s="56">
        <v>0</v>
      </c>
      <c r="K88" s="56">
        <v>0</v>
      </c>
      <c r="L88" s="56">
        <v>0</v>
      </c>
      <c r="M88" s="56">
        <v>0</v>
      </c>
      <c r="N88" s="56">
        <v>0</v>
      </c>
      <c r="O88" s="63">
        <f t="shared" si="14"/>
        <v>-1208.9000000000001</v>
      </c>
    </row>
    <row r="89" spans="2:15" x14ac:dyDescent="0.3">
      <c r="B89" s="47" t="s">
        <v>298</v>
      </c>
      <c r="C89" s="56">
        <v>0</v>
      </c>
      <c r="D89" s="56">
        <v>0</v>
      </c>
      <c r="E89" s="56">
        <v>0</v>
      </c>
      <c r="F89" s="56">
        <v>-4716.84</v>
      </c>
      <c r="G89" s="56">
        <v>-2948.03</v>
      </c>
      <c r="H89" s="56">
        <v>0</v>
      </c>
      <c r="I89" s="56">
        <v>500.89</v>
      </c>
      <c r="J89" s="56">
        <v>0</v>
      </c>
      <c r="K89" s="56">
        <v>0</v>
      </c>
      <c r="L89" s="56">
        <v>0</v>
      </c>
      <c r="M89" s="56">
        <v>0</v>
      </c>
      <c r="N89" s="56">
        <v>0</v>
      </c>
      <c r="O89" s="63">
        <f t="shared" si="14"/>
        <v>-7163.9800000000005</v>
      </c>
    </row>
    <row r="90" spans="2:15" x14ac:dyDescent="0.3">
      <c r="B90" s="47" t="s">
        <v>241</v>
      </c>
      <c r="C90" s="56">
        <v>-1300</v>
      </c>
      <c r="D90" s="56">
        <v>0</v>
      </c>
      <c r="E90" s="56">
        <v>0</v>
      </c>
      <c r="F90" s="56">
        <v>0</v>
      </c>
      <c r="G90" s="56">
        <v>1696.5</v>
      </c>
      <c r="H90" s="56">
        <v>0</v>
      </c>
      <c r="I90" s="56">
        <v>3858.75</v>
      </c>
      <c r="J90" s="56">
        <v>148.5</v>
      </c>
      <c r="K90" s="56">
        <v>3539.04</v>
      </c>
      <c r="L90" s="56">
        <v>-2124</v>
      </c>
      <c r="M90" s="56">
        <v>0</v>
      </c>
      <c r="N90" s="56">
        <v>0</v>
      </c>
      <c r="O90" s="63">
        <f t="shared" si="14"/>
        <v>5818.79</v>
      </c>
    </row>
    <row r="91" spans="2:15" x14ac:dyDescent="0.3">
      <c r="B91" s="47" t="s">
        <v>242</v>
      </c>
      <c r="C91" s="56">
        <v>0</v>
      </c>
      <c r="D91" s="56">
        <v>0</v>
      </c>
      <c r="E91" s="56">
        <v>0</v>
      </c>
      <c r="F91" s="56">
        <v>0</v>
      </c>
      <c r="G91" s="56">
        <v>168</v>
      </c>
      <c r="H91" s="56">
        <v>0</v>
      </c>
      <c r="I91" s="56">
        <v>168</v>
      </c>
      <c r="J91" s="56">
        <v>0</v>
      </c>
      <c r="K91" s="56">
        <v>0</v>
      </c>
      <c r="L91" s="56">
        <v>0</v>
      </c>
      <c r="M91" s="56">
        <v>0</v>
      </c>
      <c r="N91" s="56">
        <v>0</v>
      </c>
      <c r="O91" s="63">
        <f t="shared" si="14"/>
        <v>336</v>
      </c>
    </row>
    <row r="92" spans="2:15" x14ac:dyDescent="0.3">
      <c r="B92" s="47" t="s">
        <v>244</v>
      </c>
      <c r="C92" s="56">
        <v>0</v>
      </c>
      <c r="D92" s="56">
        <v>-876</v>
      </c>
      <c r="E92" s="56">
        <v>-438</v>
      </c>
      <c r="F92" s="56">
        <v>-584</v>
      </c>
      <c r="G92" s="56">
        <v>-7887.5</v>
      </c>
      <c r="H92" s="56">
        <v>-600</v>
      </c>
      <c r="I92" s="56">
        <v>-7200</v>
      </c>
      <c r="J92" s="56">
        <v>-3337.5</v>
      </c>
      <c r="K92" s="56">
        <v>-8112.5</v>
      </c>
      <c r="L92" s="56">
        <v>-487.5</v>
      </c>
      <c r="M92" s="56">
        <v>-712.5</v>
      </c>
      <c r="N92" s="56">
        <v>0</v>
      </c>
      <c r="O92" s="63">
        <f t="shared" si="14"/>
        <v>-30235.5</v>
      </c>
    </row>
    <row r="93" spans="2:15" x14ac:dyDescent="0.3">
      <c r="C93" s="50">
        <f t="shared" ref="C93:N93" si="15">SUM(C81:C92)*-1</f>
        <v>63394.68</v>
      </c>
      <c r="D93" s="50">
        <f t="shared" si="15"/>
        <v>59343.19</v>
      </c>
      <c r="E93" s="50">
        <f t="shared" si="15"/>
        <v>59239.86</v>
      </c>
      <c r="F93" s="50">
        <f t="shared" si="15"/>
        <v>73093.14</v>
      </c>
      <c r="G93" s="50">
        <f t="shared" si="15"/>
        <v>60223.600000000006</v>
      </c>
      <c r="H93" s="50">
        <f t="shared" si="15"/>
        <v>61889.140000000007</v>
      </c>
      <c r="I93" s="50">
        <f t="shared" si="15"/>
        <v>50194.58</v>
      </c>
      <c r="J93" s="50">
        <f t="shared" si="15"/>
        <v>56005.36</v>
      </c>
      <c r="K93" s="50">
        <f t="shared" si="15"/>
        <v>62744.86</v>
      </c>
      <c r="L93" s="50">
        <f t="shared" si="15"/>
        <v>56161.619999999995</v>
      </c>
      <c r="M93" s="50">
        <f t="shared" si="15"/>
        <v>60425.36</v>
      </c>
      <c r="N93" s="50">
        <f t="shared" si="15"/>
        <v>60058.89</v>
      </c>
      <c r="O93" s="63">
        <f t="shared" si="14"/>
        <v>722774.28</v>
      </c>
    </row>
    <row r="97" spans="2:15" x14ac:dyDescent="0.3">
      <c r="B97" s="46" t="s">
        <v>15</v>
      </c>
      <c r="C97" s="50">
        <f t="shared" ref="C97:O97" si="16">C93+C63</f>
        <v>173898.61</v>
      </c>
      <c r="D97" s="50">
        <f t="shared" si="16"/>
        <v>166723.08000000002</v>
      </c>
      <c r="E97" s="50">
        <f t="shared" si="16"/>
        <v>174218.09999999998</v>
      </c>
      <c r="F97" s="50">
        <f t="shared" si="16"/>
        <v>186783.35999999999</v>
      </c>
      <c r="G97" s="50">
        <f t="shared" si="16"/>
        <v>187952.39</v>
      </c>
      <c r="H97" s="50">
        <f t="shared" si="16"/>
        <v>189301.54</v>
      </c>
      <c r="I97" s="50">
        <f t="shared" si="16"/>
        <v>178980.44</v>
      </c>
      <c r="J97" s="50">
        <f t="shared" si="16"/>
        <v>184230.15999999997</v>
      </c>
      <c r="K97" s="50">
        <f t="shared" si="16"/>
        <v>190463.38</v>
      </c>
      <c r="L97" s="50">
        <f t="shared" si="16"/>
        <v>184294.15</v>
      </c>
      <c r="M97" s="50">
        <f t="shared" si="16"/>
        <v>188258.46</v>
      </c>
      <c r="N97" s="50">
        <f t="shared" si="16"/>
        <v>188616.54</v>
      </c>
      <c r="O97" s="50">
        <f t="shared" si="16"/>
        <v>2193720.21</v>
      </c>
    </row>
    <row r="98" spans="2:15" x14ac:dyDescent="0.3">
      <c r="B98" s="46" t="s">
        <v>188</v>
      </c>
      <c r="C98" s="50">
        <f>C78+C52</f>
        <v>6402.7599999999984</v>
      </c>
      <c r="D98" s="50">
        <f t="shared" ref="D98:O98" si="17">D78+D52</f>
        <v>2913.5999999999949</v>
      </c>
      <c r="E98" s="50">
        <f t="shared" si="17"/>
        <v>5492.0799999999945</v>
      </c>
      <c r="F98" s="50">
        <f t="shared" si="17"/>
        <v>-14732.04</v>
      </c>
      <c r="G98" s="50">
        <f t="shared" si="17"/>
        <v>-12082.850000000002</v>
      </c>
      <c r="H98" s="50">
        <f t="shared" si="17"/>
        <v>-17562.450000000004</v>
      </c>
      <c r="I98" s="50">
        <f t="shared" si="17"/>
        <v>-22032.530000000006</v>
      </c>
      <c r="J98" s="50">
        <f t="shared" si="17"/>
        <v>977.7699999999968</v>
      </c>
      <c r="K98" s="50">
        <f t="shared" si="17"/>
        <v>-23558.620000000003</v>
      </c>
      <c r="L98" s="50">
        <f t="shared" si="17"/>
        <v>-20403.29</v>
      </c>
      <c r="M98" s="50">
        <f t="shared" si="17"/>
        <v>-3458.2200000000012</v>
      </c>
      <c r="N98" s="50">
        <f t="shared" si="17"/>
        <v>-28109.209999999992</v>
      </c>
      <c r="O98" s="50">
        <f t="shared" si="17"/>
        <v>-126153.00000000001</v>
      </c>
    </row>
  </sheetData>
  <phoneticPr fontId="31" type="noConversion"/>
  <pageMargins left="0.7" right="0.7" top="0.75" bottom="0.75" header="0.3" footer="0.3"/>
  <pageSetup orientation="portrait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6"/>
  <sheetViews>
    <sheetView view="pageLayout" zoomScaleNormal="110" workbookViewId="0">
      <selection activeCell="N16" sqref="N16"/>
    </sheetView>
  </sheetViews>
  <sheetFormatPr defaultRowHeight="13.8" x14ac:dyDescent="0.3"/>
  <cols>
    <col min="1" max="1" width="19.875" customWidth="1"/>
    <col min="14" max="14" width="9.375" style="95"/>
  </cols>
  <sheetData>
    <row r="1" spans="1:16" x14ac:dyDescent="0.3">
      <c r="A1" s="96" t="s">
        <v>102</v>
      </c>
    </row>
    <row r="2" spans="1:16" x14ac:dyDescent="0.3">
      <c r="N2" s="97" t="s">
        <v>103</v>
      </c>
    </row>
    <row r="3" spans="1:16" x14ac:dyDescent="0.3">
      <c r="B3" s="46" t="s">
        <v>104</v>
      </c>
      <c r="C3" s="46" t="s">
        <v>105</v>
      </c>
      <c r="D3" s="46" t="s">
        <v>106</v>
      </c>
      <c r="E3" s="46" t="s">
        <v>107</v>
      </c>
      <c r="F3" s="46" t="s">
        <v>108</v>
      </c>
      <c r="G3" s="46" t="s">
        <v>109</v>
      </c>
      <c r="H3" s="46" t="s">
        <v>110</v>
      </c>
      <c r="I3" s="46" t="s">
        <v>111</v>
      </c>
      <c r="J3" s="46" t="s">
        <v>112</v>
      </c>
      <c r="K3" s="46" t="s">
        <v>113</v>
      </c>
      <c r="L3" s="46" t="s">
        <v>114</v>
      </c>
      <c r="M3" s="46" t="s">
        <v>115</v>
      </c>
      <c r="N3" s="97" t="s">
        <v>116</v>
      </c>
    </row>
    <row r="4" spans="1:16" x14ac:dyDescent="0.3">
      <c r="A4" t="s">
        <v>117</v>
      </c>
      <c r="B4">
        <v>168</v>
      </c>
      <c r="C4">
        <v>160</v>
      </c>
      <c r="D4">
        <v>184</v>
      </c>
      <c r="E4">
        <v>168</v>
      </c>
      <c r="F4">
        <v>176</v>
      </c>
      <c r="G4">
        <v>176</v>
      </c>
      <c r="H4">
        <v>168</v>
      </c>
      <c r="I4">
        <v>184</v>
      </c>
      <c r="J4">
        <v>176</v>
      </c>
      <c r="K4">
        <v>168</v>
      </c>
      <c r="L4">
        <v>176</v>
      </c>
      <c r="M4">
        <v>176</v>
      </c>
      <c r="N4" s="95">
        <f>SUM(B4:M4)</f>
        <v>2080</v>
      </c>
      <c r="P4" s="95"/>
    </row>
    <row r="6" spans="1:16" x14ac:dyDescent="0.3">
      <c r="A6" t="s">
        <v>118</v>
      </c>
      <c r="B6">
        <v>52.033392857142857</v>
      </c>
      <c r="C6">
        <v>47.711249999999993</v>
      </c>
      <c r="D6">
        <v>50.059456521739122</v>
      </c>
      <c r="E6">
        <v>56.421607142857155</v>
      </c>
      <c r="F6">
        <v>60.646704545454533</v>
      </c>
      <c r="G6">
        <v>59.252556818181809</v>
      </c>
      <c r="H6">
        <v>61.147023809523802</v>
      </c>
      <c r="I6">
        <v>63.498260869565208</v>
      </c>
      <c r="J6">
        <v>68.133352272727265</v>
      </c>
      <c r="K6">
        <v>83.261190476190478</v>
      </c>
      <c r="L6">
        <v>71.312727272727273</v>
      </c>
      <c r="M6">
        <v>60.783920454545452</v>
      </c>
      <c r="N6" s="95">
        <f>AVERAGE(B6:M6)</f>
        <v>61.188453586721238</v>
      </c>
    </row>
    <row r="9" spans="1:16" x14ac:dyDescent="0.3">
      <c r="A9" t="s">
        <v>119</v>
      </c>
      <c r="B9">
        <v>176</v>
      </c>
      <c r="C9">
        <v>160</v>
      </c>
      <c r="D9">
        <v>184</v>
      </c>
      <c r="E9">
        <v>160</v>
      </c>
      <c r="F9">
        <v>184</v>
      </c>
      <c r="G9">
        <v>176</v>
      </c>
      <c r="H9">
        <v>168</v>
      </c>
      <c r="I9">
        <v>184</v>
      </c>
      <c r="J9">
        <v>168</v>
      </c>
      <c r="K9">
        <v>176</v>
      </c>
      <c r="L9">
        <v>176</v>
      </c>
      <c r="M9">
        <v>168</v>
      </c>
      <c r="N9" s="95">
        <f>SUM(B9:M9)</f>
        <v>2080</v>
      </c>
    </row>
    <row r="11" spans="1:16" x14ac:dyDescent="0.3">
      <c r="A11" t="s">
        <v>118</v>
      </c>
      <c r="B11">
        <v>59.816079545454542</v>
      </c>
      <c r="C11">
        <v>58.240062499999986</v>
      </c>
      <c r="D11">
        <v>57.335978260869567</v>
      </c>
      <c r="E11">
        <v>63.330687499999996</v>
      </c>
      <c r="F11">
        <v>59.231250000000003</v>
      </c>
      <c r="G11">
        <v>59.450738636363646</v>
      </c>
      <c r="H11">
        <v>49.28458333333333</v>
      </c>
      <c r="I11">
        <v>85.514239130434774</v>
      </c>
      <c r="J11">
        <v>75.246607142857158</v>
      </c>
      <c r="K11">
        <v>78.070113636363644</v>
      </c>
      <c r="L11">
        <v>90.511818181818185</v>
      </c>
      <c r="M11">
        <v>56.46696428571429</v>
      </c>
      <c r="N11" s="95">
        <f>AVERAGE(B11:M11)</f>
        <v>66.04159351276742</v>
      </c>
    </row>
    <row r="14" spans="1:16" x14ac:dyDescent="0.3">
      <c r="A14" t="s">
        <v>120</v>
      </c>
      <c r="B14">
        <v>184</v>
      </c>
      <c r="C14">
        <v>168</v>
      </c>
      <c r="D14">
        <v>168</v>
      </c>
      <c r="E14">
        <v>176</v>
      </c>
      <c r="F14">
        <v>184</v>
      </c>
      <c r="G14">
        <v>160</v>
      </c>
      <c r="H14">
        <v>184</v>
      </c>
      <c r="I14">
        <v>184</v>
      </c>
      <c r="J14">
        <v>168</v>
      </c>
      <c r="K14">
        <v>184</v>
      </c>
      <c r="L14">
        <v>168</v>
      </c>
      <c r="M14">
        <v>176</v>
      </c>
      <c r="N14" s="95">
        <f>SUM(B14:M14)</f>
        <v>2104</v>
      </c>
    </row>
    <row r="16" spans="1:16" x14ac:dyDescent="0.3">
      <c r="A16" t="s">
        <v>118</v>
      </c>
      <c r="B16">
        <v>53.860869565217399</v>
      </c>
      <c r="C16">
        <v>56.247321428571425</v>
      </c>
      <c r="D16">
        <v>63.947797619047627</v>
      </c>
      <c r="E16">
        <v>64.232727272727274</v>
      </c>
      <c r="F16">
        <v>66.251956521739118</v>
      </c>
      <c r="G16">
        <v>74.102124999999987</v>
      </c>
      <c r="H16">
        <v>60.987934782608711</v>
      </c>
      <c r="I16">
        <v>71.379728260869555</v>
      </c>
      <c r="J16">
        <v>73.237619047619035</v>
      </c>
      <c r="K16">
        <v>72.002173913043478</v>
      </c>
      <c r="L16">
        <v>83.782202380952384</v>
      </c>
      <c r="M16">
        <v>55.57977272727274</v>
      </c>
      <c r="N16" s="95">
        <f>AVERAGE(B16:M16)</f>
        <v>66.301019043305729</v>
      </c>
    </row>
  </sheetData>
  <phoneticPr fontId="31" type="noConversion"/>
  <pageMargins left="0.7" right="0.7" top="0.75" bottom="0.75" header="0.3" footer="0.3"/>
  <pageSetup orientation="portrait" horizontalDpi="300" verticalDpi="300" r:id="rId1"/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U90"/>
  <sheetViews>
    <sheetView view="pageLayout" topLeftCell="F52" zoomScaleNormal="100" workbookViewId="0">
      <selection activeCell="N75" sqref="N75"/>
    </sheetView>
  </sheetViews>
  <sheetFormatPr defaultColWidth="9.375" defaultRowHeight="14.4" x14ac:dyDescent="0.3"/>
  <cols>
    <col min="1" max="1" width="39.625" style="69" customWidth="1"/>
    <col min="2" max="13" width="12.375" style="69" customWidth="1"/>
    <col min="14" max="14" width="14.5" style="69" customWidth="1"/>
    <col min="15" max="15" width="13" style="69" customWidth="1"/>
    <col min="16" max="16" width="26.625" style="69" customWidth="1"/>
    <col min="17" max="17" width="19.875" style="69" customWidth="1"/>
    <col min="18" max="18" width="12.625" style="69" bestFit="1" customWidth="1"/>
    <col min="19" max="19" width="9.375" style="69"/>
    <col min="20" max="20" width="40.375" style="69" bestFit="1" customWidth="1"/>
    <col min="21" max="21" width="13.375" style="69" bestFit="1" customWidth="1"/>
    <col min="22" max="16384" width="9.375" style="69"/>
  </cols>
  <sheetData>
    <row r="2" spans="1:20" x14ac:dyDescent="0.3">
      <c r="A2" s="72" t="s">
        <v>121</v>
      </c>
      <c r="B2" s="73" t="s">
        <v>104</v>
      </c>
      <c r="C2" s="73" t="s">
        <v>105</v>
      </c>
      <c r="D2" s="73" t="s">
        <v>106</v>
      </c>
      <c r="E2" s="73" t="s">
        <v>107</v>
      </c>
      <c r="F2" s="73" t="s">
        <v>108</v>
      </c>
      <c r="G2" s="73" t="s">
        <v>122</v>
      </c>
      <c r="H2" s="73" t="s">
        <v>123</v>
      </c>
      <c r="I2" s="73" t="s">
        <v>111</v>
      </c>
      <c r="J2" s="73" t="s">
        <v>124</v>
      </c>
      <c r="K2" s="73" t="s">
        <v>113</v>
      </c>
      <c r="L2" s="73" t="s">
        <v>114</v>
      </c>
      <c r="M2" s="73" t="s">
        <v>115</v>
      </c>
      <c r="N2" s="73" t="s">
        <v>125</v>
      </c>
      <c r="S2" s="134"/>
      <c r="T2" s="134"/>
    </row>
    <row r="3" spans="1:20" x14ac:dyDescent="0.3">
      <c r="A3" s="74" t="s">
        <v>126</v>
      </c>
      <c r="B3" s="56">
        <v>7825268</v>
      </c>
      <c r="C3" s="56">
        <v>7417094</v>
      </c>
      <c r="D3" s="56">
        <v>7627800</v>
      </c>
      <c r="E3" s="69">
        <v>7795418</v>
      </c>
      <c r="F3" s="69">
        <v>8031398</v>
      </c>
      <c r="G3" s="69">
        <v>7434091</v>
      </c>
      <c r="H3" s="69">
        <v>8026474</v>
      </c>
      <c r="I3" s="69">
        <v>8040653</v>
      </c>
      <c r="J3" s="69">
        <v>7614325</v>
      </c>
      <c r="K3" s="69">
        <v>8023999</v>
      </c>
      <c r="L3" s="69">
        <v>7621977</v>
      </c>
      <c r="M3" s="69">
        <v>7812993</v>
      </c>
      <c r="N3" s="75">
        <f>SUM(B3:M3)</f>
        <v>93271490</v>
      </c>
      <c r="S3" s="134"/>
      <c r="T3" s="134"/>
    </row>
    <row r="4" spans="1:20" x14ac:dyDescent="0.3">
      <c r="A4" s="74" t="s">
        <v>127</v>
      </c>
      <c r="B4" s="56">
        <v>662343</v>
      </c>
      <c r="C4" s="56">
        <v>639671</v>
      </c>
      <c r="D4" s="56">
        <v>712371</v>
      </c>
      <c r="E4" s="56">
        <v>730533</v>
      </c>
      <c r="F4" s="56">
        <v>744782</v>
      </c>
      <c r="G4" s="56">
        <v>756363</v>
      </c>
      <c r="H4" s="56">
        <v>775434</v>
      </c>
      <c r="I4" s="56">
        <v>735773</v>
      </c>
      <c r="J4" s="56">
        <v>817506</v>
      </c>
      <c r="K4" s="56">
        <v>899869</v>
      </c>
      <c r="L4" s="56">
        <v>787434</v>
      </c>
      <c r="M4" s="56">
        <v>706404</v>
      </c>
      <c r="N4" s="75">
        <f>SUM(B4:M4)</f>
        <v>8968483</v>
      </c>
      <c r="Q4" s="105"/>
      <c r="S4" s="77"/>
      <c r="T4" s="77"/>
    </row>
    <row r="5" spans="1:20" x14ac:dyDescent="0.3">
      <c r="A5" s="45" t="s">
        <v>128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75">
        <f t="shared" ref="N5" si="0">SUM(B5:M5)</f>
        <v>0</v>
      </c>
      <c r="Q5" s="105"/>
      <c r="T5" s="77"/>
    </row>
    <row r="6" spans="1:20" x14ac:dyDescent="0.3">
      <c r="A6" s="74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>
        <f>SUM(N3:N5)</f>
        <v>102239973</v>
      </c>
      <c r="Q6" s="105"/>
      <c r="S6" s="77"/>
      <c r="T6" s="77"/>
    </row>
    <row r="7" spans="1:20" x14ac:dyDescent="0.3">
      <c r="A7" s="74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Q7" s="105"/>
      <c r="S7" s="77"/>
      <c r="T7" s="77"/>
    </row>
    <row r="8" spans="1:20" x14ac:dyDescent="0.3">
      <c r="A8" s="74" t="s">
        <v>129</v>
      </c>
      <c r="B8" s="56">
        <v>513289</v>
      </c>
      <c r="C8" s="56">
        <v>513289</v>
      </c>
      <c r="D8" s="56">
        <v>513289</v>
      </c>
      <c r="E8" s="56">
        <v>89283</v>
      </c>
      <c r="F8" s="56">
        <v>89283</v>
      </c>
      <c r="G8" s="56">
        <v>89283</v>
      </c>
      <c r="H8" s="56">
        <v>-220409</v>
      </c>
      <c r="I8" s="56">
        <v>-220409</v>
      </c>
      <c r="J8" s="56">
        <v>-220409</v>
      </c>
      <c r="K8" s="56">
        <v>-323191</v>
      </c>
      <c r="L8" s="56">
        <v>-323191</v>
      </c>
      <c r="M8" s="56">
        <v>-323191</v>
      </c>
      <c r="N8" s="75">
        <f t="shared" ref="N8:N9" si="1">SUM(B8:M8)</f>
        <v>176916</v>
      </c>
      <c r="Q8" s="105"/>
      <c r="T8" s="77"/>
    </row>
    <row r="9" spans="1:20" x14ac:dyDescent="0.3">
      <c r="A9" s="45" t="s">
        <v>130</v>
      </c>
      <c r="B9" s="56">
        <v>880876</v>
      </c>
      <c r="C9" s="56">
        <v>844941</v>
      </c>
      <c r="D9" s="56">
        <v>872180</v>
      </c>
      <c r="E9" s="56">
        <v>887623</v>
      </c>
      <c r="F9" s="56">
        <v>907961</v>
      </c>
      <c r="G9" s="56">
        <v>858373</v>
      </c>
      <c r="H9" s="56">
        <v>908279</v>
      </c>
      <c r="I9" s="56">
        <v>906919</v>
      </c>
      <c r="J9" s="56">
        <v>878773</v>
      </c>
      <c r="K9" s="56">
        <v>919671</v>
      </c>
      <c r="L9" s="56">
        <v>877003</v>
      </c>
      <c r="M9" s="56">
        <v>886697</v>
      </c>
      <c r="N9" s="75">
        <f t="shared" si="1"/>
        <v>10629296</v>
      </c>
      <c r="Q9" s="105"/>
      <c r="T9" s="77"/>
    </row>
    <row r="10" spans="1:20" x14ac:dyDescent="0.3">
      <c r="A10" s="74" t="s">
        <v>131</v>
      </c>
      <c r="B10" s="56">
        <v>45000</v>
      </c>
      <c r="C10" s="56">
        <v>45000</v>
      </c>
      <c r="D10" s="56">
        <v>45000</v>
      </c>
      <c r="E10" s="75">
        <v>45000</v>
      </c>
      <c r="F10" s="75">
        <v>45000</v>
      </c>
      <c r="G10" s="75">
        <v>45000</v>
      </c>
      <c r="H10" s="75">
        <v>45000</v>
      </c>
      <c r="I10" s="75">
        <v>45000</v>
      </c>
      <c r="J10" s="75">
        <v>45000</v>
      </c>
      <c r="K10" s="75">
        <v>45000</v>
      </c>
      <c r="L10" s="75">
        <v>45000</v>
      </c>
      <c r="M10" s="75">
        <v>45000</v>
      </c>
      <c r="N10" s="75">
        <f>SUM(B10:M10)</f>
        <v>540000</v>
      </c>
    </row>
    <row r="11" spans="1:20" x14ac:dyDescent="0.3">
      <c r="A11" s="74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20" x14ac:dyDescent="0.3">
      <c r="A12" s="74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P12" s="135" t="s">
        <v>132</v>
      </c>
    </row>
    <row r="13" spans="1:20" x14ac:dyDescent="0.3">
      <c r="A13" s="74" t="s">
        <v>133</v>
      </c>
      <c r="B13" s="56">
        <v>1403146</v>
      </c>
      <c r="C13" s="56">
        <v>1042057</v>
      </c>
      <c r="D13" s="56">
        <v>1073936</v>
      </c>
      <c r="E13" s="69">
        <v>1098722</v>
      </c>
      <c r="F13" s="69">
        <v>1133997</v>
      </c>
      <c r="G13" s="69">
        <v>1044564</v>
      </c>
      <c r="H13" s="69">
        <v>1133334</v>
      </c>
      <c r="I13" s="69">
        <v>1135347</v>
      </c>
      <c r="J13" s="69">
        <v>1071541</v>
      </c>
      <c r="K13" s="69">
        <v>1132929</v>
      </c>
      <c r="L13" s="69">
        <v>1072685</v>
      </c>
      <c r="M13" s="69">
        <v>1101347</v>
      </c>
      <c r="N13" s="75">
        <f t="shared" ref="N13:N24" si="2">SUM(B13:M13)</f>
        <v>13443605</v>
      </c>
      <c r="P13" s="77">
        <f>(N13/O$21)*N$22</f>
        <v>0</v>
      </c>
    </row>
    <row r="14" spans="1:20" x14ac:dyDescent="0.3">
      <c r="A14" s="74" t="s">
        <v>134</v>
      </c>
      <c r="B14" s="56">
        <v>75314</v>
      </c>
      <c r="C14" s="56">
        <v>71235</v>
      </c>
      <c r="D14" s="56">
        <v>73362</v>
      </c>
      <c r="E14" s="56">
        <v>75019</v>
      </c>
      <c r="F14" s="56">
        <v>77371</v>
      </c>
      <c r="G14" s="56">
        <v>71404</v>
      </c>
      <c r="H14" s="56">
        <v>77326</v>
      </c>
      <c r="I14" s="56">
        <v>77460</v>
      </c>
      <c r="J14" s="56">
        <v>73202</v>
      </c>
      <c r="K14" s="56">
        <v>77299</v>
      </c>
      <c r="L14" s="56">
        <v>73278</v>
      </c>
      <c r="M14" s="56">
        <v>75195</v>
      </c>
      <c r="N14" s="75">
        <f t="shared" si="2"/>
        <v>897465</v>
      </c>
      <c r="P14" s="77">
        <f>(N14/O$21)*N$22</f>
        <v>0</v>
      </c>
    </row>
    <row r="15" spans="1:20" x14ac:dyDescent="0.3">
      <c r="A15" s="74" t="s">
        <v>135</v>
      </c>
      <c r="B15" s="56">
        <v>15040</v>
      </c>
      <c r="C15" s="56">
        <v>14220</v>
      </c>
      <c r="D15" s="56">
        <v>14650</v>
      </c>
      <c r="E15" s="56">
        <v>14976</v>
      </c>
      <c r="F15" s="56">
        <v>15454</v>
      </c>
      <c r="G15" s="56">
        <v>14260</v>
      </c>
      <c r="H15" s="56">
        <v>15445</v>
      </c>
      <c r="I15" s="56">
        <v>15470</v>
      </c>
      <c r="J15" s="56">
        <v>14618</v>
      </c>
      <c r="K15" s="56">
        <v>15440</v>
      </c>
      <c r="L15" s="56">
        <v>14632</v>
      </c>
      <c r="M15" s="56">
        <v>15010</v>
      </c>
      <c r="N15" s="75">
        <f t="shared" si="2"/>
        <v>179215</v>
      </c>
      <c r="P15" s="77">
        <f>(N15/O$21)*N$22</f>
        <v>0</v>
      </c>
    </row>
    <row r="16" spans="1:20" x14ac:dyDescent="0.3">
      <c r="A16" s="74" t="s">
        <v>136</v>
      </c>
      <c r="B16" s="56">
        <v>42402</v>
      </c>
      <c r="C16" s="56">
        <v>40104</v>
      </c>
      <c r="D16" s="56">
        <v>41304</v>
      </c>
      <c r="E16" s="56">
        <v>42229</v>
      </c>
      <c r="F16" s="56">
        <v>43559</v>
      </c>
      <c r="G16" s="56">
        <v>40194</v>
      </c>
      <c r="H16" s="56">
        <v>43531</v>
      </c>
      <c r="I16" s="56">
        <v>43607</v>
      </c>
      <c r="J16" s="56">
        <v>41214</v>
      </c>
      <c r="K16" s="56">
        <v>43517</v>
      </c>
      <c r="L16" s="56">
        <v>41257</v>
      </c>
      <c r="M16" s="56">
        <v>42328</v>
      </c>
      <c r="N16" s="75">
        <f t="shared" si="2"/>
        <v>505246</v>
      </c>
      <c r="P16" s="77">
        <f>(N16/O$21)*N$22</f>
        <v>0</v>
      </c>
      <c r="R16" s="104"/>
    </row>
    <row r="17" spans="1:16" x14ac:dyDescent="0.3">
      <c r="A17" s="74" t="s">
        <v>137</v>
      </c>
      <c r="B17" s="56">
        <v>727820</v>
      </c>
      <c r="C17" s="56">
        <v>727831</v>
      </c>
      <c r="D17" s="56">
        <v>727813</v>
      </c>
      <c r="E17" s="56">
        <v>727814</v>
      </c>
      <c r="F17" s="56">
        <v>727840</v>
      </c>
      <c r="G17" s="56">
        <v>727840</v>
      </c>
      <c r="H17" s="56">
        <v>727833</v>
      </c>
      <c r="I17" s="56">
        <v>727835</v>
      </c>
      <c r="J17" s="56">
        <v>727820</v>
      </c>
      <c r="K17" s="56">
        <v>727839</v>
      </c>
      <c r="L17" s="56">
        <v>727821</v>
      </c>
      <c r="M17" s="56">
        <v>727806</v>
      </c>
      <c r="N17" s="75">
        <f t="shared" si="2"/>
        <v>8733912</v>
      </c>
      <c r="P17" s="77"/>
    </row>
    <row r="18" spans="1:16" x14ac:dyDescent="0.3">
      <c r="A18" s="74" t="s">
        <v>138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75">
        <f t="shared" si="2"/>
        <v>0</v>
      </c>
      <c r="P18" s="77">
        <f>(N18/O$21)*N$22</f>
        <v>0</v>
      </c>
    </row>
    <row r="19" spans="1:16" x14ac:dyDescent="0.3">
      <c r="A19" s="74" t="s">
        <v>139</v>
      </c>
      <c r="B19" s="56">
        <v>83883</v>
      </c>
      <c r="C19" s="56">
        <v>79332</v>
      </c>
      <c r="D19" s="56">
        <v>81711</v>
      </c>
      <c r="E19" s="56">
        <v>83556</v>
      </c>
      <c r="F19" s="56">
        <v>86186</v>
      </c>
      <c r="G19" s="56">
        <v>79519</v>
      </c>
      <c r="H19" s="56">
        <v>86136</v>
      </c>
      <c r="I19" s="56">
        <v>86289</v>
      </c>
      <c r="J19" s="56">
        <v>81530</v>
      </c>
      <c r="K19" s="56">
        <v>86108</v>
      </c>
      <c r="L19" s="56">
        <v>81616</v>
      </c>
      <c r="M19" s="56">
        <v>83750</v>
      </c>
      <c r="N19" s="75">
        <f t="shared" si="2"/>
        <v>999616</v>
      </c>
      <c r="P19" s="77">
        <f>(N19/O$21)*N$22</f>
        <v>0</v>
      </c>
    </row>
    <row r="20" spans="1:16" x14ac:dyDescent="0.3">
      <c r="A20" s="74" t="s">
        <v>140</v>
      </c>
      <c r="B20" s="56">
        <v>572228</v>
      </c>
      <c r="C20" s="56">
        <v>541159</v>
      </c>
      <c r="D20" s="56">
        <v>557372</v>
      </c>
      <c r="E20" s="56">
        <v>569974</v>
      </c>
      <c r="F20" s="56">
        <v>587922</v>
      </c>
      <c r="G20" s="56">
        <v>542435</v>
      </c>
      <c r="H20" s="56">
        <v>587583</v>
      </c>
      <c r="I20" s="56">
        <v>588605</v>
      </c>
      <c r="J20" s="56">
        <v>556153</v>
      </c>
      <c r="K20" s="56">
        <v>587378</v>
      </c>
      <c r="L20" s="56">
        <v>556735</v>
      </c>
      <c r="M20" s="56">
        <v>571312</v>
      </c>
      <c r="N20" s="75">
        <f t="shared" si="2"/>
        <v>6818856</v>
      </c>
      <c r="P20" s="77"/>
    </row>
    <row r="21" spans="1:16" x14ac:dyDescent="0.3">
      <c r="A21" s="74" t="s">
        <v>141</v>
      </c>
      <c r="B21" s="56">
        <v>9383</v>
      </c>
      <c r="C21" s="56">
        <v>8869</v>
      </c>
      <c r="D21" s="56">
        <v>9138</v>
      </c>
      <c r="E21" s="56">
        <v>9346</v>
      </c>
      <c r="F21" s="56">
        <v>9641</v>
      </c>
      <c r="G21" s="56">
        <v>8894</v>
      </c>
      <c r="H21" s="56">
        <v>9634</v>
      </c>
      <c r="I21" s="56">
        <v>9652</v>
      </c>
      <c r="J21" s="56">
        <v>9118</v>
      </c>
      <c r="K21" s="56">
        <v>9631</v>
      </c>
      <c r="L21" s="56">
        <v>9129</v>
      </c>
      <c r="M21" s="56">
        <v>9368</v>
      </c>
      <c r="N21" s="75">
        <f t="shared" si="2"/>
        <v>111803</v>
      </c>
      <c r="O21" s="76">
        <f>N13+N14+N15+N16+N19+N21+N18</f>
        <v>16136950</v>
      </c>
      <c r="P21" s="79">
        <f>(N21/O$21)*N$22</f>
        <v>0</v>
      </c>
    </row>
    <row r="22" spans="1:16" x14ac:dyDescent="0.3">
      <c r="A22" s="74" t="s">
        <v>142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75">
        <f t="shared" si="2"/>
        <v>0</v>
      </c>
      <c r="P22" s="78">
        <f>SUM(P13:P21)</f>
        <v>0</v>
      </c>
    </row>
    <row r="23" spans="1:16" x14ac:dyDescent="0.3">
      <c r="A23" s="74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>
        <f t="shared" si="2"/>
        <v>0</v>
      </c>
      <c r="O23" s="76">
        <f>N21+P21+N19+P19+N16+N15+P15+P16+N20</f>
        <v>8614736</v>
      </c>
      <c r="P23" s="135" t="s">
        <v>143</v>
      </c>
    </row>
    <row r="24" spans="1:16" x14ac:dyDescent="0.3">
      <c r="A24" s="74" t="s">
        <v>144</v>
      </c>
      <c r="B24" s="56">
        <v>-13328</v>
      </c>
      <c r="C24" s="56">
        <v>-4476</v>
      </c>
      <c r="D24" s="56">
        <v>-4476</v>
      </c>
      <c r="E24" s="75">
        <v>-4476</v>
      </c>
      <c r="F24" s="75">
        <v>-4476</v>
      </c>
      <c r="G24" s="75">
        <v>-4476</v>
      </c>
      <c r="H24" s="75">
        <v>-4476</v>
      </c>
      <c r="I24" s="75">
        <v>-4476</v>
      </c>
      <c r="J24" s="75">
        <v>-4476</v>
      </c>
      <c r="K24" s="75">
        <v>-4476</v>
      </c>
      <c r="L24" s="75">
        <v>-4476</v>
      </c>
      <c r="M24" s="75">
        <v>-4476</v>
      </c>
      <c r="N24" s="75">
        <f t="shared" si="2"/>
        <v>-62564</v>
      </c>
      <c r="O24" s="69">
        <f>N20/O23</f>
        <v>0.79153394834153945</v>
      </c>
      <c r="P24" s="135" t="s">
        <v>145</v>
      </c>
    </row>
    <row r="25" spans="1:16" x14ac:dyDescent="0.3">
      <c r="A25" s="74" t="s">
        <v>146</v>
      </c>
      <c r="B25" s="56">
        <v>-535298</v>
      </c>
      <c r="C25" s="56">
        <v>-514325</v>
      </c>
      <c r="D25" s="56">
        <v>-528059</v>
      </c>
      <c r="E25" s="75">
        <v>-539433</v>
      </c>
      <c r="F25" s="75">
        <v>-550801</v>
      </c>
      <c r="G25" s="75">
        <v>-519863</v>
      </c>
      <c r="H25" s="75">
        <v>-554453</v>
      </c>
      <c r="I25" s="75">
        <v>-554294</v>
      </c>
      <c r="J25" s="75">
        <v>-529954</v>
      </c>
      <c r="K25" s="75">
        <v>-552872</v>
      </c>
      <c r="L25" s="75">
        <v>-529942</v>
      </c>
      <c r="M25" s="75">
        <v>-541395</v>
      </c>
      <c r="N25" s="75">
        <f t="shared" ref="N25:N42" si="3">SUM(B25:M25)</f>
        <v>-6450689</v>
      </c>
    </row>
    <row r="26" spans="1:16" x14ac:dyDescent="0.3">
      <c r="A26" s="74" t="s">
        <v>147</v>
      </c>
      <c r="B26" s="56">
        <v>-47336</v>
      </c>
      <c r="C26" s="56">
        <v>-46915</v>
      </c>
      <c r="D26" s="56">
        <v>-48322</v>
      </c>
      <c r="E26" s="75">
        <v>-48539</v>
      </c>
      <c r="F26" s="75">
        <v>-49577</v>
      </c>
      <c r="G26" s="75">
        <v>-49557</v>
      </c>
      <c r="H26" s="75">
        <v>-50003</v>
      </c>
      <c r="I26" s="75">
        <v>-48756</v>
      </c>
      <c r="J26" s="75">
        <v>-48322</v>
      </c>
      <c r="K26" s="75">
        <v>-48756</v>
      </c>
      <c r="L26" s="75">
        <v>-48322</v>
      </c>
      <c r="M26" s="75">
        <v>-48539</v>
      </c>
      <c r="N26" s="75">
        <f t="shared" si="3"/>
        <v>-582944</v>
      </c>
    </row>
    <row r="27" spans="1:16" x14ac:dyDescent="0.3">
      <c r="A27" s="74" t="s">
        <v>148</v>
      </c>
      <c r="B27" s="56">
        <v>-126853</v>
      </c>
      <c r="C27" s="56">
        <v>-126853</v>
      </c>
      <c r="D27" s="56">
        <v>-129295</v>
      </c>
      <c r="E27" s="75">
        <v>-130400</v>
      </c>
      <c r="F27" s="75">
        <v>-130529</v>
      </c>
      <c r="G27" s="75">
        <v>-130657</v>
      </c>
      <c r="H27" s="75">
        <v>-130271</v>
      </c>
      <c r="I27" s="75">
        <v>-130657</v>
      </c>
      <c r="J27" s="75">
        <v>-130657</v>
      </c>
      <c r="K27" s="75">
        <v>-130400</v>
      </c>
      <c r="L27" s="75">
        <v>-130657</v>
      </c>
      <c r="M27" s="75">
        <v>-130400</v>
      </c>
      <c r="N27" s="75">
        <f t="shared" si="3"/>
        <v>-1557629</v>
      </c>
    </row>
    <row r="28" spans="1:16" x14ac:dyDescent="0.3">
      <c r="A28" s="74" t="s">
        <v>149</v>
      </c>
      <c r="B28" s="56">
        <v>-242188</v>
      </c>
      <c r="C28" s="56">
        <v>-230932</v>
      </c>
      <c r="D28" s="56">
        <v>-237682</v>
      </c>
      <c r="E28" s="75">
        <v>-243480</v>
      </c>
      <c r="F28" s="75">
        <v>-249278</v>
      </c>
      <c r="G28" s="75">
        <v>-231884</v>
      </c>
      <c r="H28" s="75">
        <v>-249277</v>
      </c>
      <c r="I28" s="75">
        <v>-249277</v>
      </c>
      <c r="J28" s="75">
        <v>-237682</v>
      </c>
      <c r="K28" s="75">
        <v>-249278</v>
      </c>
      <c r="L28" s="75">
        <v>-237682</v>
      </c>
      <c r="M28" s="75">
        <v>-243479</v>
      </c>
      <c r="N28" s="75">
        <f t="shared" si="3"/>
        <v>-2902119</v>
      </c>
    </row>
    <row r="29" spans="1:16" x14ac:dyDescent="0.3">
      <c r="A29" s="74" t="s">
        <v>150</v>
      </c>
      <c r="B29" s="56">
        <v>-2411781</v>
      </c>
      <c r="C29" s="56">
        <v>-2237844</v>
      </c>
      <c r="D29" s="56">
        <v>-2328463</v>
      </c>
      <c r="E29" s="75">
        <v>-2383669</v>
      </c>
      <c r="F29" s="75">
        <v>-2490674</v>
      </c>
      <c r="G29" s="75">
        <v>-2238656</v>
      </c>
      <c r="H29" s="75">
        <v>-2472982</v>
      </c>
      <c r="I29" s="75">
        <v>-2491035</v>
      </c>
      <c r="J29" s="75">
        <v>-2311455</v>
      </c>
      <c r="K29" s="75">
        <v>-2481972</v>
      </c>
      <c r="L29" s="75">
        <v>-2319088</v>
      </c>
      <c r="M29" s="75">
        <v>-2392413</v>
      </c>
      <c r="N29" s="75">
        <f t="shared" si="3"/>
        <v>-28560032</v>
      </c>
    </row>
    <row r="30" spans="1:16" x14ac:dyDescent="0.3">
      <c r="A30" s="74" t="s">
        <v>151</v>
      </c>
      <c r="B30" s="56">
        <v>-6922</v>
      </c>
      <c r="C30" s="56">
        <v>-6537</v>
      </c>
      <c r="D30" s="56">
        <v>-6733</v>
      </c>
      <c r="E30" s="75">
        <v>-6931</v>
      </c>
      <c r="F30" s="75">
        <v>-7130</v>
      </c>
      <c r="G30" s="75">
        <v>-6535</v>
      </c>
      <c r="H30" s="75">
        <v>-7130</v>
      </c>
      <c r="I30" s="75">
        <v>-7130</v>
      </c>
      <c r="J30" s="75">
        <v>-6733</v>
      </c>
      <c r="K30" s="75">
        <v>-7130</v>
      </c>
      <c r="L30" s="75">
        <v>-6733</v>
      </c>
      <c r="M30" s="75">
        <v>-6931</v>
      </c>
      <c r="N30" s="75">
        <f t="shared" si="3"/>
        <v>-82575</v>
      </c>
    </row>
    <row r="31" spans="1:16" x14ac:dyDescent="0.3">
      <c r="A31" s="74" t="s">
        <v>152</v>
      </c>
      <c r="B31" s="56">
        <v>-135778</v>
      </c>
      <c r="C31" s="56">
        <v>-133038</v>
      </c>
      <c r="D31" s="56">
        <v>-137029</v>
      </c>
      <c r="E31" s="75">
        <v>-138440</v>
      </c>
      <c r="F31" s="75">
        <v>-139851</v>
      </c>
      <c r="G31" s="75">
        <v>-135617</v>
      </c>
      <c r="H31" s="75">
        <v>-139851</v>
      </c>
      <c r="I31" s="75">
        <v>-139851</v>
      </c>
      <c r="J31" s="75">
        <v>-137029</v>
      </c>
      <c r="K31" s="75">
        <v>-139851</v>
      </c>
      <c r="L31" s="75">
        <v>-137029</v>
      </c>
      <c r="M31" s="75">
        <v>-138440</v>
      </c>
      <c r="N31" s="75">
        <f t="shared" si="3"/>
        <v>-1651804</v>
      </c>
    </row>
    <row r="32" spans="1:16" x14ac:dyDescent="0.3">
      <c r="A32" s="74" t="s">
        <v>153</v>
      </c>
      <c r="B32" s="56">
        <v>289454</v>
      </c>
      <c r="C32" s="56">
        <v>295568</v>
      </c>
      <c r="D32" s="56">
        <v>296272</v>
      </c>
      <c r="E32" s="75">
        <v>301437</v>
      </c>
      <c r="F32" s="75">
        <v>293353</v>
      </c>
      <c r="G32" s="75">
        <v>300686</v>
      </c>
      <c r="H32" s="75">
        <v>299791</v>
      </c>
      <c r="I32" s="75">
        <v>299700</v>
      </c>
      <c r="J32" s="75">
        <v>302807</v>
      </c>
      <c r="K32" s="75">
        <v>296250</v>
      </c>
      <c r="L32" s="75">
        <v>302747</v>
      </c>
      <c r="M32" s="75">
        <v>302755</v>
      </c>
      <c r="N32" s="75">
        <f t="shared" si="3"/>
        <v>3580820</v>
      </c>
    </row>
    <row r="33" spans="1:14" x14ac:dyDescent="0.3">
      <c r="A33" s="74" t="s">
        <v>154</v>
      </c>
      <c r="B33" s="56">
        <v>-43672</v>
      </c>
      <c r="C33" s="56">
        <v>-40998</v>
      </c>
      <c r="D33" s="56">
        <v>-42252</v>
      </c>
      <c r="E33" s="75">
        <v>-43571</v>
      </c>
      <c r="F33" s="75">
        <v>-44987</v>
      </c>
      <c r="G33" s="75">
        <v>-40857</v>
      </c>
      <c r="H33" s="75">
        <v>-45172</v>
      </c>
      <c r="I33" s="75">
        <v>-44995</v>
      </c>
      <c r="J33" s="75">
        <v>-42230</v>
      </c>
      <c r="K33" s="75">
        <v>-44981</v>
      </c>
      <c r="L33" s="75">
        <v>-42173</v>
      </c>
      <c r="M33" s="75">
        <v>-43592</v>
      </c>
      <c r="N33" s="75">
        <f t="shared" si="3"/>
        <v>-519480</v>
      </c>
    </row>
    <row r="34" spans="1:14" x14ac:dyDescent="0.3">
      <c r="A34" s="74" t="s">
        <v>155</v>
      </c>
      <c r="B34" s="56">
        <v>-57926</v>
      </c>
      <c r="C34" s="56">
        <v>-57421</v>
      </c>
      <c r="D34" s="56">
        <v>-59143</v>
      </c>
      <c r="E34" s="75">
        <v>-59403</v>
      </c>
      <c r="F34" s="75">
        <v>-59663</v>
      </c>
      <c r="G34" s="75">
        <v>-58883</v>
      </c>
      <c r="H34" s="75">
        <v>-59663</v>
      </c>
      <c r="I34" s="75">
        <v>-59663</v>
      </c>
      <c r="J34" s="75">
        <v>-59143</v>
      </c>
      <c r="K34" s="75">
        <v>-59663</v>
      </c>
      <c r="L34" s="75">
        <v>-59143</v>
      </c>
      <c r="M34" s="75">
        <v>-59403</v>
      </c>
      <c r="N34" s="75">
        <f t="shared" si="3"/>
        <v>-709117</v>
      </c>
    </row>
    <row r="35" spans="1:14" x14ac:dyDescent="0.3">
      <c r="A35" s="74" t="s">
        <v>156</v>
      </c>
      <c r="B35" s="56">
        <v>-17818</v>
      </c>
      <c r="C35" s="56">
        <v>-16170</v>
      </c>
      <c r="D35" s="56">
        <v>-8360</v>
      </c>
      <c r="E35" s="75">
        <v>-9780</v>
      </c>
      <c r="F35" s="75">
        <v>-16695</v>
      </c>
      <c r="G35" s="75">
        <v>-14901</v>
      </c>
      <c r="H35" s="75">
        <v>-14053</v>
      </c>
      <c r="I35" s="75">
        <v>-9498</v>
      </c>
      <c r="J35" s="75">
        <v>-25595</v>
      </c>
      <c r="K35" s="75">
        <v>-13225</v>
      </c>
      <c r="L35" s="75">
        <v>-14104</v>
      </c>
      <c r="M35" s="75">
        <v>-17900</v>
      </c>
      <c r="N35" s="75">
        <f t="shared" si="3"/>
        <v>-178099</v>
      </c>
    </row>
    <row r="36" spans="1:14" x14ac:dyDescent="0.3">
      <c r="A36" s="74" t="s">
        <v>157</v>
      </c>
      <c r="B36" s="56">
        <v>-84</v>
      </c>
      <c r="C36" s="56">
        <v>-84</v>
      </c>
      <c r="D36" s="56">
        <v>-78</v>
      </c>
      <c r="E36" s="75">
        <v>-174</v>
      </c>
      <c r="F36" s="75">
        <v>-17</v>
      </c>
      <c r="G36" s="75">
        <v>-95</v>
      </c>
      <c r="H36" s="75">
        <v>-17</v>
      </c>
      <c r="I36" s="75">
        <v>0</v>
      </c>
      <c r="J36" s="75">
        <v>-364</v>
      </c>
      <c r="K36" s="75">
        <v>0</v>
      </c>
      <c r="L36" s="75">
        <v>-96</v>
      </c>
      <c r="M36" s="75">
        <v>-61</v>
      </c>
      <c r="N36" s="75">
        <f t="shared" si="3"/>
        <v>-1070</v>
      </c>
    </row>
    <row r="37" spans="1:14" x14ac:dyDescent="0.3">
      <c r="A37" s="74" t="s">
        <v>158</v>
      </c>
      <c r="B37" s="56">
        <v>-234</v>
      </c>
      <c r="C37" s="56">
        <v>-329</v>
      </c>
      <c r="D37" s="56">
        <v>-381</v>
      </c>
      <c r="E37" s="75">
        <v>-133</v>
      </c>
      <c r="F37" s="75">
        <v>-392</v>
      </c>
      <c r="G37" s="75">
        <v>-435</v>
      </c>
      <c r="H37" s="75">
        <v>-229</v>
      </c>
      <c r="I37" s="75">
        <v>0</v>
      </c>
      <c r="J37" s="75">
        <v>-266</v>
      </c>
      <c r="K37" s="75">
        <v>-362</v>
      </c>
      <c r="L37" s="75">
        <v>-290</v>
      </c>
      <c r="M37" s="75">
        <v>0</v>
      </c>
      <c r="N37" s="75">
        <f t="shared" si="3"/>
        <v>-3051</v>
      </c>
    </row>
    <row r="38" spans="1:14" x14ac:dyDescent="0.3">
      <c r="A38" s="74" t="s">
        <v>159</v>
      </c>
      <c r="B38" s="56">
        <v>-16220</v>
      </c>
      <c r="C38" s="56">
        <v>-17148</v>
      </c>
      <c r="D38" s="56">
        <v>-40143</v>
      </c>
      <c r="E38" s="75">
        <v>-22471</v>
      </c>
      <c r="F38" s="75">
        <v>-28360</v>
      </c>
      <c r="G38" s="75">
        <v>-36881</v>
      </c>
      <c r="H38" s="75">
        <v>-37263</v>
      </c>
      <c r="I38" s="75">
        <v>-34185</v>
      </c>
      <c r="J38" s="75">
        <v>-28992</v>
      </c>
      <c r="K38" s="75">
        <v>-34934</v>
      </c>
      <c r="L38" s="75">
        <v>-18260</v>
      </c>
      <c r="M38" s="75">
        <v>-29145</v>
      </c>
      <c r="N38" s="75">
        <f t="shared" si="3"/>
        <v>-344002</v>
      </c>
    </row>
    <row r="39" spans="1:14" x14ac:dyDescent="0.3">
      <c r="A39" s="74" t="s">
        <v>160</v>
      </c>
      <c r="B39" s="56">
        <v>-377995</v>
      </c>
      <c r="C39" s="56">
        <v>-372668</v>
      </c>
      <c r="D39" s="56">
        <v>-396737</v>
      </c>
      <c r="E39" s="75">
        <v>-412392</v>
      </c>
      <c r="F39" s="75">
        <v>-406986</v>
      </c>
      <c r="G39" s="75">
        <v>-402896</v>
      </c>
      <c r="H39" s="75">
        <v>-414936</v>
      </c>
      <c r="I39" s="75">
        <v>-406860</v>
      </c>
      <c r="J39" s="75">
        <v>-442638</v>
      </c>
      <c r="K39" s="75">
        <v>-500463</v>
      </c>
      <c r="L39" s="75">
        <v>-440729</v>
      </c>
      <c r="M39" s="75">
        <v>-378137</v>
      </c>
      <c r="N39" s="75">
        <f t="shared" si="3"/>
        <v>-4953437</v>
      </c>
    </row>
    <row r="40" spans="1:14" x14ac:dyDescent="0.3">
      <c r="A40" s="74" t="s">
        <v>161</v>
      </c>
      <c r="B40" s="56">
        <v>0</v>
      </c>
      <c r="C40" s="56">
        <v>0</v>
      </c>
      <c r="D40" s="56">
        <v>-30</v>
      </c>
      <c r="E40" s="75">
        <v>-61</v>
      </c>
      <c r="F40" s="75">
        <v>-90</v>
      </c>
      <c r="G40" s="75">
        <v>-181</v>
      </c>
      <c r="H40" s="75">
        <v>-181</v>
      </c>
      <c r="I40" s="75">
        <v>-151</v>
      </c>
      <c r="J40" s="75">
        <v>-211</v>
      </c>
      <c r="K40" s="75">
        <v>-301</v>
      </c>
      <c r="L40" s="75">
        <v>0</v>
      </c>
      <c r="M40" s="75">
        <v>-16</v>
      </c>
      <c r="N40" s="75">
        <f t="shared" ref="N40" si="4">SUM(B40:M40)</f>
        <v>-1222</v>
      </c>
    </row>
    <row r="41" spans="1:14" x14ac:dyDescent="0.3">
      <c r="A41" s="74" t="s">
        <v>162</v>
      </c>
      <c r="B41" s="69">
        <v>-445</v>
      </c>
      <c r="C41" s="69">
        <v>-202</v>
      </c>
      <c r="D41" s="69">
        <v>-248</v>
      </c>
      <c r="E41" s="69">
        <v>-358</v>
      </c>
      <c r="F41" s="69">
        <v>-262</v>
      </c>
      <c r="G41" s="69">
        <v>-506</v>
      </c>
      <c r="H41" s="69">
        <v>-320</v>
      </c>
      <c r="I41" s="69">
        <v>-289</v>
      </c>
      <c r="J41" s="69">
        <v>-454</v>
      </c>
      <c r="K41" s="69">
        <v>-347</v>
      </c>
      <c r="L41" s="69">
        <v>-186</v>
      </c>
      <c r="M41" s="69">
        <v>-270</v>
      </c>
      <c r="N41" s="75">
        <f t="shared" si="3"/>
        <v>-3887</v>
      </c>
    </row>
    <row r="42" spans="1:14" x14ac:dyDescent="0.3">
      <c r="A42" s="74" t="s">
        <v>163</v>
      </c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75">
        <f t="shared" si="3"/>
        <v>0</v>
      </c>
    </row>
    <row r="43" spans="1:14" x14ac:dyDescent="0.3">
      <c r="H43" s="76"/>
      <c r="I43" s="76"/>
      <c r="J43" s="76"/>
      <c r="K43" s="76"/>
      <c r="L43" s="76"/>
      <c r="M43" s="76"/>
      <c r="N43" s="76">
        <f>SUM(N24:N42)</f>
        <v>-44982901</v>
      </c>
    </row>
    <row r="45" spans="1:14" x14ac:dyDescent="0.3">
      <c r="A45" s="74" t="s">
        <v>164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x14ac:dyDescent="0.3">
      <c r="A46" s="74"/>
      <c r="B46" s="99"/>
      <c r="C46" s="99"/>
      <c r="D46" s="99"/>
      <c r="E46" s="99"/>
      <c r="F46" s="99"/>
      <c r="G46" s="99"/>
      <c r="H46" s="75"/>
      <c r="I46" s="75"/>
      <c r="J46" s="75"/>
      <c r="K46" s="75"/>
      <c r="L46" s="75"/>
      <c r="M46" s="75"/>
      <c r="N46" s="75"/>
    </row>
    <row r="47" spans="1:14" x14ac:dyDescent="0.3">
      <c r="A47" s="74" t="s">
        <v>165</v>
      </c>
      <c r="B47" s="56">
        <v>-367878</v>
      </c>
      <c r="C47" s="56">
        <v>-346445</v>
      </c>
      <c r="D47" s="56">
        <v>-362072</v>
      </c>
      <c r="E47" s="75">
        <v>-367909</v>
      </c>
      <c r="F47" s="75">
        <v>-379895</v>
      </c>
      <c r="G47" s="75">
        <v>-353228</v>
      </c>
      <c r="H47" s="75">
        <v>-378579</v>
      </c>
      <c r="I47" s="75">
        <v>-379008</v>
      </c>
      <c r="J47" s="75">
        <v>-363998</v>
      </c>
      <c r="K47" s="75">
        <v>-386872</v>
      </c>
      <c r="L47" s="75">
        <v>-362791</v>
      </c>
      <c r="M47" s="75">
        <v>-367000</v>
      </c>
      <c r="N47" s="75">
        <f>SUM(B47:M47)</f>
        <v>-4415675</v>
      </c>
    </row>
    <row r="48" spans="1:14" x14ac:dyDescent="0.3">
      <c r="A48" s="45" t="s">
        <v>166</v>
      </c>
      <c r="B48" s="56">
        <v>-22500</v>
      </c>
      <c r="C48" s="56">
        <v>-22500</v>
      </c>
      <c r="D48" s="56">
        <v>-22500</v>
      </c>
      <c r="E48" s="75">
        <v>-22500</v>
      </c>
      <c r="F48" s="75">
        <v>-22500</v>
      </c>
      <c r="G48" s="75">
        <v>-22500</v>
      </c>
      <c r="H48" s="75">
        <v>-22500</v>
      </c>
      <c r="I48" s="75">
        <v>-22500</v>
      </c>
      <c r="J48" s="75">
        <v>-22500</v>
      </c>
      <c r="K48" s="75">
        <v>-22500</v>
      </c>
      <c r="L48" s="75">
        <v>-22500</v>
      </c>
      <c r="M48" s="75">
        <v>-22500</v>
      </c>
      <c r="N48" s="75">
        <f>SUM(B48:M48)</f>
        <v>-270000</v>
      </c>
    </row>
    <row r="50" spans="1:21" x14ac:dyDescent="0.3">
      <c r="A50" s="74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</row>
    <row r="51" spans="1:21" x14ac:dyDescent="0.3">
      <c r="A51" s="74" t="s">
        <v>167</v>
      </c>
      <c r="B51" s="56">
        <v>-443933</v>
      </c>
      <c r="C51" s="56">
        <v>-405983</v>
      </c>
      <c r="D51" s="56">
        <v>-423276</v>
      </c>
      <c r="E51" s="75">
        <v>-433695</v>
      </c>
      <c r="F51" s="75">
        <v>-454922</v>
      </c>
      <c r="G51" s="75">
        <v>-406363</v>
      </c>
      <c r="H51" s="75">
        <v>-451639</v>
      </c>
      <c r="I51" s="75">
        <v>-453921</v>
      </c>
      <c r="J51" s="75">
        <v>-419588</v>
      </c>
      <c r="K51" s="75">
        <v>-453216</v>
      </c>
      <c r="L51" s="75">
        <v>-420649</v>
      </c>
      <c r="M51" s="75">
        <v>-434991</v>
      </c>
      <c r="N51" s="75">
        <f t="shared" ref="N51:N56" si="5">SUM(B51:M51)</f>
        <v>-5202176</v>
      </c>
    </row>
    <row r="52" spans="1:21" x14ac:dyDescent="0.3">
      <c r="A52" s="74" t="s">
        <v>168</v>
      </c>
      <c r="B52" s="56">
        <v>-387525</v>
      </c>
      <c r="C52" s="56">
        <v>-363909</v>
      </c>
      <c r="D52" s="56">
        <v>-377014</v>
      </c>
      <c r="E52" s="75">
        <v>-385033</v>
      </c>
      <c r="F52" s="75">
        <v>-398674</v>
      </c>
      <c r="G52" s="75">
        <v>-365784</v>
      </c>
      <c r="H52" s="75">
        <v>-397230</v>
      </c>
      <c r="I52" s="75">
        <v>-398993</v>
      </c>
      <c r="J52" s="75">
        <v>-375397</v>
      </c>
      <c r="K52" s="75">
        <v>-397879</v>
      </c>
      <c r="L52" s="75">
        <v>-376201</v>
      </c>
      <c r="M52" s="75">
        <v>-386176</v>
      </c>
      <c r="N52" s="75">
        <f t="shared" si="5"/>
        <v>-4609815</v>
      </c>
      <c r="O52" s="69">
        <f>N52*O24</f>
        <v>-3648825.0680740536</v>
      </c>
      <c r="P52" s="135" t="s">
        <v>169</v>
      </c>
    </row>
    <row r="53" spans="1:21" x14ac:dyDescent="0.3">
      <c r="A53" s="74" t="s">
        <v>170</v>
      </c>
      <c r="B53" s="56"/>
      <c r="C53" s="56"/>
      <c r="D53" s="56"/>
      <c r="E53" s="75"/>
      <c r="F53" s="75"/>
      <c r="G53" s="75"/>
      <c r="H53" s="75"/>
      <c r="I53" s="75"/>
      <c r="J53" s="75"/>
      <c r="K53" s="75"/>
      <c r="L53" s="75"/>
      <c r="M53" s="75"/>
      <c r="N53" s="75">
        <f t="shared" si="5"/>
        <v>0</v>
      </c>
    </row>
    <row r="54" spans="1:21" x14ac:dyDescent="0.3">
      <c r="A54" s="74" t="s">
        <v>171</v>
      </c>
      <c r="B54" s="56">
        <v>-348699</v>
      </c>
      <c r="C54" s="56">
        <v>-346207</v>
      </c>
      <c r="D54" s="56">
        <v>-348384</v>
      </c>
      <c r="E54" s="75">
        <v>-348048</v>
      </c>
      <c r="F54" s="75">
        <v>-349542</v>
      </c>
      <c r="G54" s="75">
        <v>-347190</v>
      </c>
      <c r="H54" s="75">
        <v>-348483</v>
      </c>
      <c r="I54" s="75">
        <v>-349426</v>
      </c>
      <c r="J54" s="75">
        <v>-347645</v>
      </c>
      <c r="K54" s="75">
        <v>-349176</v>
      </c>
      <c r="L54" s="75">
        <v>-348040</v>
      </c>
      <c r="M54" s="75">
        <v>-348275</v>
      </c>
      <c r="N54" s="75">
        <f t="shared" si="5"/>
        <v>-4179115</v>
      </c>
      <c r="P54" s="135"/>
    </row>
    <row r="55" spans="1:21" x14ac:dyDescent="0.3">
      <c r="A55" s="74" t="s">
        <v>172</v>
      </c>
      <c r="B55" s="56">
        <v>-343455</v>
      </c>
      <c r="C55" s="56">
        <v>-304220</v>
      </c>
      <c r="D55" s="56">
        <v>-317608</v>
      </c>
      <c r="E55" s="75">
        <v>-323588</v>
      </c>
      <c r="F55" s="75">
        <v>-336066</v>
      </c>
      <c r="G55" s="75">
        <v>-308919</v>
      </c>
      <c r="H55" s="75">
        <v>-335069</v>
      </c>
      <c r="I55" s="75">
        <v>-332925</v>
      </c>
      <c r="J55" s="75">
        <v>-315714</v>
      </c>
      <c r="K55" s="75">
        <v>-337317</v>
      </c>
      <c r="L55" s="75">
        <v>-306722</v>
      </c>
      <c r="M55" s="75">
        <v>-305206</v>
      </c>
      <c r="N55" s="75">
        <f t="shared" si="5"/>
        <v>-3866809</v>
      </c>
      <c r="P55" s="76"/>
      <c r="Q55" s="135"/>
    </row>
    <row r="56" spans="1:21" x14ac:dyDescent="0.3">
      <c r="A56" s="45" t="s">
        <v>173</v>
      </c>
      <c r="B56" s="56">
        <v>-256645</v>
      </c>
      <c r="C56" s="56">
        <v>-256645</v>
      </c>
      <c r="D56" s="56">
        <v>-256645</v>
      </c>
      <c r="E56" s="75">
        <v>-44641</v>
      </c>
      <c r="F56" s="75">
        <v>-44641</v>
      </c>
      <c r="G56" s="75">
        <v>-44641</v>
      </c>
      <c r="H56" s="75">
        <v>110204</v>
      </c>
      <c r="I56" s="75">
        <v>110204</v>
      </c>
      <c r="J56" s="75">
        <v>110204</v>
      </c>
      <c r="K56" s="75">
        <v>161596</v>
      </c>
      <c r="L56" s="75">
        <v>161596</v>
      </c>
      <c r="M56" s="75">
        <v>161596</v>
      </c>
      <c r="N56" s="75">
        <f t="shared" si="5"/>
        <v>-88458</v>
      </c>
    </row>
    <row r="57" spans="1:21" x14ac:dyDescent="0.3">
      <c r="A57" s="45"/>
      <c r="B57" s="56"/>
      <c r="C57" s="56"/>
      <c r="D57" s="56"/>
      <c r="E57" s="75"/>
      <c r="F57" s="75"/>
      <c r="G57" s="75"/>
      <c r="H57" s="75"/>
      <c r="I57" s="75"/>
      <c r="J57" s="75"/>
      <c r="K57" s="75"/>
      <c r="L57" s="75"/>
      <c r="M57" s="75"/>
      <c r="N57" s="75">
        <f>SUM(N51:N56)</f>
        <v>-17946373</v>
      </c>
    </row>
    <row r="58" spans="1:21" x14ac:dyDescent="0.3">
      <c r="A58" s="74"/>
      <c r="B58" s="110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</row>
    <row r="59" spans="1:21" x14ac:dyDescent="0.3">
      <c r="A59" s="74" t="s">
        <v>174</v>
      </c>
      <c r="B59" s="56">
        <v>773406</v>
      </c>
      <c r="C59" s="56">
        <v>1001820</v>
      </c>
      <c r="D59" s="56">
        <v>723924</v>
      </c>
      <c r="E59" s="69">
        <v>739747</v>
      </c>
      <c r="F59" s="69">
        <v>761237</v>
      </c>
      <c r="G59" s="69">
        <v>710718</v>
      </c>
      <c r="H59" s="69">
        <v>762652</v>
      </c>
      <c r="I59" s="69">
        <v>756665</v>
      </c>
      <c r="J59" s="69">
        <v>724836</v>
      </c>
      <c r="K59" s="69">
        <v>765730</v>
      </c>
      <c r="L59" s="69">
        <v>713425</v>
      </c>
      <c r="M59" s="69">
        <v>714735</v>
      </c>
      <c r="N59" s="75">
        <f>SUM(B59:M59)</f>
        <v>9148895</v>
      </c>
    </row>
    <row r="62" spans="1:21" x14ac:dyDescent="0.3">
      <c r="A62" t="s">
        <v>175</v>
      </c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>
        <v>2024</v>
      </c>
      <c r="R62"/>
    </row>
    <row r="63" spans="1:21" x14ac:dyDescent="0.3">
      <c r="A63" s="80" t="s">
        <v>121</v>
      </c>
      <c r="B63" s="81" t="s">
        <v>104</v>
      </c>
      <c r="C63" s="81" t="s">
        <v>105</v>
      </c>
      <c r="D63" s="81" t="s">
        <v>106</v>
      </c>
      <c r="E63" s="81" t="s">
        <v>107</v>
      </c>
      <c r="F63" s="81" t="s">
        <v>108</v>
      </c>
      <c r="G63" s="81" t="s">
        <v>122</v>
      </c>
      <c r="H63" s="81" t="s">
        <v>123</v>
      </c>
      <c r="I63" s="81" t="s">
        <v>111</v>
      </c>
      <c r="J63" s="81" t="s">
        <v>124</v>
      </c>
      <c r="K63" s="81" t="s">
        <v>113</v>
      </c>
      <c r="L63" s="81" t="s">
        <v>114</v>
      </c>
      <c r="M63" s="81" t="s">
        <v>115</v>
      </c>
      <c r="N63" s="81" t="s">
        <v>125</v>
      </c>
      <c r="O63"/>
      <c r="P63" s="82" t="s">
        <v>176</v>
      </c>
      <c r="Q63" s="83" t="s">
        <v>177</v>
      </c>
      <c r="R63" s="83" t="s">
        <v>178</v>
      </c>
      <c r="T63" s="82"/>
      <c r="U63" s="83"/>
    </row>
    <row r="64" spans="1:21" x14ac:dyDescent="0.3">
      <c r="A64" s="84" t="s">
        <v>179</v>
      </c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85">
        <f t="shared" ref="N64:N71" si="6">SUM(B64:M64)</f>
        <v>0</v>
      </c>
      <c r="O64"/>
      <c r="P64" s="55"/>
      <c r="Q64" s="87"/>
      <c r="R64" s="88"/>
      <c r="T64" s="55"/>
      <c r="U64" s="112"/>
    </row>
    <row r="65" spans="1:21" x14ac:dyDescent="0.3">
      <c r="A65" s="84" t="s">
        <v>180</v>
      </c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85">
        <f t="shared" si="6"/>
        <v>0</v>
      </c>
      <c r="O65"/>
      <c r="P65" s="86" t="s">
        <v>181</v>
      </c>
      <c r="Q65" s="88">
        <v>-16250.13</v>
      </c>
      <c r="R65" s="88">
        <v>54744363</v>
      </c>
      <c r="T65" s="55"/>
      <c r="U65" s="112"/>
    </row>
    <row r="66" spans="1:21" x14ac:dyDescent="0.3">
      <c r="A66" s="84" t="s">
        <v>182</v>
      </c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85">
        <f t="shared" si="6"/>
        <v>0</v>
      </c>
      <c r="O66"/>
      <c r="P66" s="86" t="s">
        <v>183</v>
      </c>
      <c r="Q66" s="88">
        <v>39625142.840000004</v>
      </c>
      <c r="R66" s="88">
        <v>60223467</v>
      </c>
      <c r="T66" s="55"/>
      <c r="U66" s="112"/>
    </row>
    <row r="67" spans="1:21" x14ac:dyDescent="0.3">
      <c r="A67" s="84" t="s">
        <v>184</v>
      </c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85">
        <f t="shared" si="6"/>
        <v>0</v>
      </c>
      <c r="O67"/>
      <c r="P67" s="86" t="s">
        <v>185</v>
      </c>
      <c r="Q67" s="88">
        <v>39929782.939999998</v>
      </c>
      <c r="R67" s="88">
        <v>60319467</v>
      </c>
      <c r="T67" s="55"/>
      <c r="U67" s="112"/>
    </row>
    <row r="68" spans="1:21" x14ac:dyDescent="0.3">
      <c r="A68" s="84" t="s">
        <v>186</v>
      </c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85">
        <f t="shared" si="6"/>
        <v>0</v>
      </c>
      <c r="O68"/>
      <c r="P68" s="86" t="s">
        <v>15</v>
      </c>
      <c r="Q68" s="91">
        <f>'2024 Actuals'!N190</f>
        <v>16614590.019999998</v>
      </c>
      <c r="R68">
        <f>Q68/Q67</f>
        <v>0.41609517499671134</v>
      </c>
      <c r="T68" s="55"/>
      <c r="U68" s="112"/>
    </row>
    <row r="69" spans="1:21" x14ac:dyDescent="0.3">
      <c r="A69" s="84" t="s">
        <v>187</v>
      </c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>
        <f t="shared" si="6"/>
        <v>0</v>
      </c>
      <c r="O69"/>
      <c r="P69" s="86" t="s">
        <v>188</v>
      </c>
      <c r="Q69" s="91">
        <f>'2024 Actuals'!N214</f>
        <v>5793091.8199999994</v>
      </c>
      <c r="R69">
        <f>Q69/Q67</f>
        <v>0.14508197624577421</v>
      </c>
      <c r="T69" s="55"/>
      <c r="U69" s="112"/>
    </row>
    <row r="70" spans="1:21" x14ac:dyDescent="0.3">
      <c r="A70" s="84" t="s">
        <v>189</v>
      </c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85">
        <f t="shared" si="6"/>
        <v>0</v>
      </c>
      <c r="O70"/>
      <c r="T70" s="55"/>
      <c r="U70" s="112"/>
    </row>
    <row r="71" spans="1:21" x14ac:dyDescent="0.3">
      <c r="A71" s="84" t="s">
        <v>190</v>
      </c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85">
        <f t="shared" si="6"/>
        <v>0</v>
      </c>
      <c r="O71"/>
      <c r="T71" s="55"/>
      <c r="U71" s="112"/>
    </row>
    <row r="72" spans="1:21" x14ac:dyDescent="0.3">
      <c r="A72" s="84" t="s">
        <v>181</v>
      </c>
      <c r="B72" s="56">
        <v>2868513</v>
      </c>
      <c r="C72" s="56">
        <v>2868513</v>
      </c>
      <c r="D72" s="56">
        <v>2865513</v>
      </c>
      <c r="E72" s="56">
        <v>2868513</v>
      </c>
      <c r="F72" s="56">
        <v>2864529</v>
      </c>
      <c r="G72" s="56">
        <v>2861529</v>
      </c>
      <c r="H72" s="56">
        <v>2864529</v>
      </c>
      <c r="I72" s="56">
        <v>2864529</v>
      </c>
      <c r="J72" s="56">
        <v>2859529</v>
      </c>
      <c r="K72" s="56">
        <v>2864529</v>
      </c>
      <c r="L72" s="56">
        <v>2864529</v>
      </c>
      <c r="M72" s="56">
        <v>2861529</v>
      </c>
      <c r="N72" s="85">
        <f>SUM(B72:M72)</f>
        <v>34376284</v>
      </c>
      <c r="O72"/>
      <c r="T72" s="55"/>
      <c r="U72" s="112"/>
    </row>
    <row r="73" spans="1:21" x14ac:dyDescent="0.3">
      <c r="A73" s="89"/>
      <c r="B73" s="90">
        <f t="shared" ref="B73:M73" si="7">SUM(B64:B72)</f>
        <v>2868513</v>
      </c>
      <c r="C73" s="90">
        <f t="shared" si="7"/>
        <v>2868513</v>
      </c>
      <c r="D73" s="90">
        <f t="shared" si="7"/>
        <v>2865513</v>
      </c>
      <c r="E73" s="90">
        <f t="shared" si="7"/>
        <v>2868513</v>
      </c>
      <c r="F73" s="90">
        <f t="shared" si="7"/>
        <v>2864529</v>
      </c>
      <c r="G73" s="90">
        <f t="shared" si="7"/>
        <v>2861529</v>
      </c>
      <c r="H73" s="90">
        <f t="shared" si="7"/>
        <v>2864529</v>
      </c>
      <c r="I73" s="90">
        <f t="shared" si="7"/>
        <v>2864529</v>
      </c>
      <c r="J73" s="90">
        <f t="shared" si="7"/>
        <v>2859529</v>
      </c>
      <c r="K73" s="90">
        <f t="shared" si="7"/>
        <v>2864529</v>
      </c>
      <c r="L73" s="90">
        <f t="shared" si="7"/>
        <v>2864529</v>
      </c>
      <c r="M73" s="90">
        <f t="shared" si="7"/>
        <v>2861529</v>
      </c>
      <c r="N73" s="90">
        <f>SUM(N64:N72)</f>
        <v>34376284</v>
      </c>
      <c r="O73"/>
      <c r="T73" s="55"/>
      <c r="U73" s="112"/>
    </row>
    <row r="74" spans="1:21" x14ac:dyDescent="0.3">
      <c r="A74"/>
      <c r="B74" s="109">
        <f t="shared" ref="B74:N74" si="8">B72*$R68</f>
        <v>1193574.4187153415</v>
      </c>
      <c r="C74" s="109">
        <f t="shared" si="8"/>
        <v>1193574.4187153415</v>
      </c>
      <c r="D74" s="109">
        <f t="shared" si="8"/>
        <v>1192326.1331903513</v>
      </c>
      <c r="E74" s="109">
        <f t="shared" si="8"/>
        <v>1193574.4187153415</v>
      </c>
      <c r="F74" s="109">
        <f t="shared" si="8"/>
        <v>1191916.6955381546</v>
      </c>
      <c r="G74" s="109">
        <f t="shared" si="8"/>
        <v>1190668.4100131644</v>
      </c>
      <c r="H74" s="109">
        <f t="shared" si="8"/>
        <v>1191916.6955381546</v>
      </c>
      <c r="I74" s="109">
        <f t="shared" si="8"/>
        <v>1191916.6955381546</v>
      </c>
      <c r="J74" s="109">
        <f t="shared" si="8"/>
        <v>1189836.2196631709</v>
      </c>
      <c r="K74" s="109">
        <f t="shared" si="8"/>
        <v>1191916.6955381546</v>
      </c>
      <c r="L74" s="109">
        <f t="shared" si="8"/>
        <v>1191916.6955381546</v>
      </c>
      <c r="M74" s="109">
        <f t="shared" si="8"/>
        <v>1190668.4100131644</v>
      </c>
      <c r="N74" s="109">
        <f t="shared" si="8"/>
        <v>14303805.906716648</v>
      </c>
      <c r="O74" t="s">
        <v>15</v>
      </c>
      <c r="T74" s="55"/>
      <c r="U74" s="112"/>
    </row>
    <row r="75" spans="1:21" x14ac:dyDescent="0.3">
      <c r="A75"/>
      <c r="B75" s="109">
        <f t="shared" ref="B75:N75" si="9">B72*$R69</f>
        <v>416169.53492669453</v>
      </c>
      <c r="C75" s="109">
        <f t="shared" si="9"/>
        <v>416169.53492669453</v>
      </c>
      <c r="D75" s="109">
        <f t="shared" si="9"/>
        <v>415734.28899795719</v>
      </c>
      <c r="E75" s="109">
        <f t="shared" si="9"/>
        <v>416169.53492669453</v>
      </c>
      <c r="F75" s="109">
        <f t="shared" si="9"/>
        <v>415591.52833333134</v>
      </c>
      <c r="G75" s="109">
        <f t="shared" si="9"/>
        <v>415156.28240459401</v>
      </c>
      <c r="H75" s="109">
        <f t="shared" si="9"/>
        <v>415591.52833333134</v>
      </c>
      <c r="I75" s="109">
        <f t="shared" si="9"/>
        <v>415591.52833333134</v>
      </c>
      <c r="J75" s="109">
        <f t="shared" si="9"/>
        <v>414866.11845210247</v>
      </c>
      <c r="K75" s="109">
        <f t="shared" si="9"/>
        <v>415591.52833333134</v>
      </c>
      <c r="L75" s="109">
        <f t="shared" si="9"/>
        <v>415591.52833333134</v>
      </c>
      <c r="M75" s="109">
        <f t="shared" si="9"/>
        <v>415156.28240459401</v>
      </c>
      <c r="N75" s="109">
        <f t="shared" si="9"/>
        <v>4987379.2187059876</v>
      </c>
      <c r="O75" t="s">
        <v>188</v>
      </c>
      <c r="T75" s="55"/>
      <c r="U75" s="112"/>
    </row>
    <row r="76" spans="1:2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T76" s="55"/>
      <c r="U76" s="112"/>
    </row>
    <row r="77" spans="1:2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T77" s="55"/>
      <c r="U77" s="112"/>
    </row>
    <row r="78" spans="1:2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T78" s="55"/>
      <c r="U78" s="112"/>
    </row>
    <row r="79" spans="1:2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T79" s="55"/>
      <c r="U79" s="112"/>
    </row>
    <row r="80" spans="1:2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T80" s="55"/>
      <c r="U80" s="112"/>
    </row>
    <row r="81" spans="1:2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T81" s="55"/>
      <c r="U81" s="112"/>
    </row>
    <row r="82" spans="1:2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T82" s="55"/>
      <c r="U82" s="112"/>
    </row>
    <row r="83" spans="1:21" x14ac:dyDescent="0.3">
      <c r="T83" s="55"/>
      <c r="U83" s="112"/>
    </row>
    <row r="84" spans="1:21" x14ac:dyDescent="0.3">
      <c r="T84" s="55"/>
      <c r="U84" s="112"/>
    </row>
    <row r="85" spans="1:21" x14ac:dyDescent="0.3">
      <c r="T85" s="55"/>
      <c r="U85" s="112"/>
    </row>
    <row r="86" spans="1:21" x14ac:dyDescent="0.3">
      <c r="T86" s="55"/>
      <c r="U86" s="112"/>
    </row>
    <row r="87" spans="1:21" x14ac:dyDescent="0.3">
      <c r="T87" s="55"/>
      <c r="U87" s="112"/>
    </row>
    <row r="88" spans="1:21" x14ac:dyDescent="0.3">
      <c r="T88" s="55"/>
      <c r="U88" s="112"/>
    </row>
    <row r="89" spans="1:21" x14ac:dyDescent="0.3">
      <c r="T89" s="55"/>
      <c r="U89" s="113"/>
    </row>
    <row r="90" spans="1:21" x14ac:dyDescent="0.3">
      <c r="U90" s="114"/>
    </row>
  </sheetData>
  <pageMargins left="0.7" right="0.7" top="0.75" bottom="0.75" header="0.3" footer="0.3"/>
  <pageSetup orientation="portrait" horizontalDpi="300" verticalDpi="300" r:id="rId1"/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O99"/>
  <sheetViews>
    <sheetView view="pageLayout" zoomScaleNormal="100" workbookViewId="0">
      <selection activeCell="D14" sqref="D14"/>
    </sheetView>
  </sheetViews>
  <sheetFormatPr defaultRowHeight="13.8" x14ac:dyDescent="0.3"/>
  <cols>
    <col min="2" max="2" width="32.875" customWidth="1"/>
    <col min="3" max="14" width="12" customWidth="1"/>
    <col min="15" max="15" width="12.625" customWidth="1"/>
  </cols>
  <sheetData>
    <row r="3" spans="1:15" x14ac:dyDescent="0.3">
      <c r="A3" s="46" t="s">
        <v>191</v>
      </c>
      <c r="B3">
        <v>12504210</v>
      </c>
    </row>
    <row r="4" spans="1:15" ht="14.4" x14ac:dyDescent="0.3">
      <c r="B4" s="44" t="s">
        <v>192</v>
      </c>
      <c r="C4" s="57" t="s">
        <v>193</v>
      </c>
      <c r="D4" s="57" t="s">
        <v>194</v>
      </c>
      <c r="E4" s="57" t="s">
        <v>195</v>
      </c>
      <c r="F4" s="57" t="s">
        <v>196</v>
      </c>
      <c r="G4" s="57" t="s">
        <v>197</v>
      </c>
      <c r="H4" s="57" t="s">
        <v>198</v>
      </c>
      <c r="I4" s="57" t="s">
        <v>199</v>
      </c>
      <c r="J4" s="57" t="s">
        <v>200</v>
      </c>
      <c r="K4" s="57" t="s">
        <v>201</v>
      </c>
      <c r="L4" s="57" t="s">
        <v>202</v>
      </c>
      <c r="M4" s="57" t="s">
        <v>203</v>
      </c>
      <c r="N4" s="57" t="s">
        <v>204</v>
      </c>
      <c r="O4" s="57" t="s">
        <v>205</v>
      </c>
    </row>
    <row r="5" spans="1:15" x14ac:dyDescent="0.3">
      <c r="B5" s="92" t="s">
        <v>172</v>
      </c>
      <c r="C5" s="56">
        <v>-12844</v>
      </c>
      <c r="D5" s="56">
        <v>-11925</v>
      </c>
      <c r="E5" s="56">
        <v>-12278</v>
      </c>
      <c r="F5" s="56">
        <v>-12399</v>
      </c>
      <c r="G5" s="56">
        <v>-12521</v>
      </c>
      <c r="H5" s="56">
        <v>-12156</v>
      </c>
      <c r="I5" s="56">
        <v>-12521</v>
      </c>
      <c r="J5" s="56">
        <v>-12521</v>
      </c>
      <c r="K5" s="56">
        <v>-12278</v>
      </c>
      <c r="L5" s="56">
        <v>-12521</v>
      </c>
      <c r="M5" s="56">
        <v>-12278</v>
      </c>
      <c r="N5" s="56">
        <v>-11585</v>
      </c>
      <c r="O5" s="93">
        <f>SUM(C5:N5)</f>
        <v>-147827</v>
      </c>
    </row>
    <row r="6" spans="1:15" x14ac:dyDescent="0.3">
      <c r="B6" s="92" t="s">
        <v>167</v>
      </c>
      <c r="C6" s="56">
        <v>-20298</v>
      </c>
      <c r="D6" s="56">
        <v>-19889</v>
      </c>
      <c r="E6" s="56">
        <v>-20486</v>
      </c>
      <c r="F6" s="56">
        <v>-20696</v>
      </c>
      <c r="G6" s="56">
        <v>-20907</v>
      </c>
      <c r="H6" s="56">
        <v>-20274</v>
      </c>
      <c r="I6" s="56">
        <v>-20907</v>
      </c>
      <c r="J6" s="56">
        <v>-20907</v>
      </c>
      <c r="K6" s="56">
        <v>-20486</v>
      </c>
      <c r="L6" s="56">
        <v>-20907</v>
      </c>
      <c r="M6" s="56">
        <v>-20486</v>
      </c>
      <c r="N6" s="56">
        <v>-20696</v>
      </c>
      <c r="O6" s="93">
        <f t="shared" ref="O6:O9" si="0">SUM(C6:N6)</f>
        <v>-246939</v>
      </c>
    </row>
    <row r="7" spans="1:15" x14ac:dyDescent="0.3">
      <c r="B7" s="92" t="s">
        <v>168</v>
      </c>
      <c r="C7" s="56">
        <v>-14634</v>
      </c>
      <c r="D7" s="56">
        <v>-14343</v>
      </c>
      <c r="E7" s="56">
        <v>-14765</v>
      </c>
      <c r="F7" s="56">
        <v>-14913</v>
      </c>
      <c r="G7" s="56">
        <v>-15056</v>
      </c>
      <c r="H7" s="56">
        <v>-14621</v>
      </c>
      <c r="I7" s="56">
        <v>-15056</v>
      </c>
      <c r="J7" s="56">
        <v>-15056</v>
      </c>
      <c r="K7" s="56">
        <v>-14766</v>
      </c>
      <c r="L7" s="56">
        <v>-15056</v>
      </c>
      <c r="M7" s="56">
        <v>-14765</v>
      </c>
      <c r="N7" s="56">
        <v>-14912</v>
      </c>
      <c r="O7" s="93">
        <f t="shared" si="0"/>
        <v>-177943</v>
      </c>
    </row>
    <row r="8" spans="1:15" x14ac:dyDescent="0.3">
      <c r="B8" s="92" t="s">
        <v>170</v>
      </c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>
        <f t="shared" si="0"/>
        <v>0</v>
      </c>
    </row>
    <row r="9" spans="1:15" x14ac:dyDescent="0.3">
      <c r="B9" s="92" t="s">
        <v>171</v>
      </c>
      <c r="C9" s="56">
        <v>-13131</v>
      </c>
      <c r="D9" s="56">
        <v>-13603</v>
      </c>
      <c r="E9" s="56">
        <v>-13604</v>
      </c>
      <c r="F9" s="56">
        <v>-13439</v>
      </c>
      <c r="G9" s="56">
        <v>-13165</v>
      </c>
      <c r="H9" s="56">
        <v>-13836</v>
      </c>
      <c r="I9" s="56">
        <v>-13172</v>
      </c>
      <c r="J9" s="56">
        <v>-13149</v>
      </c>
      <c r="K9" s="56">
        <v>-13634</v>
      </c>
      <c r="L9" s="56">
        <v>-13177</v>
      </c>
      <c r="M9" s="56">
        <v>-13620</v>
      </c>
      <c r="N9" s="56">
        <v>-13408</v>
      </c>
      <c r="O9" s="93">
        <f t="shared" si="0"/>
        <v>-160938</v>
      </c>
    </row>
    <row r="10" spans="1:15" x14ac:dyDescent="0.3">
      <c r="B10" s="47"/>
      <c r="C10" s="58">
        <f>SUM(C5:C9)*-1</f>
        <v>60907</v>
      </c>
      <c r="D10" s="58">
        <f t="shared" ref="D10:O10" si="1">SUM(D5:D9)*-1</f>
        <v>59760</v>
      </c>
      <c r="E10" s="58">
        <f t="shared" si="1"/>
        <v>61133</v>
      </c>
      <c r="F10" s="58">
        <f t="shared" si="1"/>
        <v>61447</v>
      </c>
      <c r="G10" s="58">
        <f t="shared" si="1"/>
        <v>61649</v>
      </c>
      <c r="H10" s="58">
        <f t="shared" si="1"/>
        <v>60887</v>
      </c>
      <c r="I10" s="58">
        <f t="shared" si="1"/>
        <v>61656</v>
      </c>
      <c r="J10" s="58">
        <f t="shared" si="1"/>
        <v>61633</v>
      </c>
      <c r="K10" s="58">
        <f t="shared" si="1"/>
        <v>61164</v>
      </c>
      <c r="L10" s="58">
        <f t="shared" si="1"/>
        <v>61661</v>
      </c>
      <c r="M10" s="58">
        <f t="shared" si="1"/>
        <v>61149</v>
      </c>
      <c r="N10" s="58">
        <f t="shared" si="1"/>
        <v>60601</v>
      </c>
      <c r="O10" s="58">
        <f t="shared" si="1"/>
        <v>733647</v>
      </c>
    </row>
    <row r="11" spans="1:15" x14ac:dyDescent="0.3">
      <c r="B11" s="47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</row>
    <row r="12" spans="1:15" x14ac:dyDescent="0.3">
      <c r="B12" s="92" t="s">
        <v>206</v>
      </c>
      <c r="C12" s="56">
        <v>-135778</v>
      </c>
      <c r="D12" s="56">
        <v>-133038</v>
      </c>
      <c r="E12" s="56">
        <v>-137029</v>
      </c>
      <c r="F12" s="56">
        <v>-138440</v>
      </c>
      <c r="G12" s="56">
        <v>-139851</v>
      </c>
      <c r="H12" s="56">
        <v>-135617</v>
      </c>
      <c r="I12" s="56">
        <v>-139851</v>
      </c>
      <c r="J12" s="56">
        <v>-139851</v>
      </c>
      <c r="K12" s="56">
        <v>-137029</v>
      </c>
      <c r="L12" s="56">
        <v>-139851</v>
      </c>
      <c r="M12" s="56">
        <v>-137029</v>
      </c>
      <c r="N12" s="56">
        <v>-138440</v>
      </c>
      <c r="O12" s="93">
        <f>SUM(C12:N12)</f>
        <v>-1651804</v>
      </c>
    </row>
    <row r="13" spans="1:15" x14ac:dyDescent="0.3">
      <c r="B13" s="47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</row>
    <row r="14" spans="1:15" x14ac:dyDescent="0.3">
      <c r="C14" s="61">
        <f>SUM(C12:C13)*-1</f>
        <v>135778</v>
      </c>
      <c r="D14" s="61">
        <f t="shared" ref="D14:O14" si="2">SUM(D12:D13)*-1</f>
        <v>133038</v>
      </c>
      <c r="E14" s="61">
        <f t="shared" si="2"/>
        <v>137029</v>
      </c>
      <c r="F14" s="61">
        <f t="shared" si="2"/>
        <v>138440</v>
      </c>
      <c r="G14" s="61">
        <f t="shared" si="2"/>
        <v>139851</v>
      </c>
      <c r="H14" s="61">
        <f t="shared" si="2"/>
        <v>135617</v>
      </c>
      <c r="I14" s="61">
        <f t="shared" si="2"/>
        <v>139851</v>
      </c>
      <c r="J14" s="61">
        <f t="shared" si="2"/>
        <v>139851</v>
      </c>
      <c r="K14" s="61">
        <f t="shared" si="2"/>
        <v>137029</v>
      </c>
      <c r="L14" s="61">
        <f t="shared" si="2"/>
        <v>139851</v>
      </c>
      <c r="M14" s="61">
        <f t="shared" si="2"/>
        <v>137029</v>
      </c>
      <c r="N14" s="61">
        <f t="shared" si="2"/>
        <v>138440</v>
      </c>
      <c r="O14" s="61">
        <f t="shared" si="2"/>
        <v>1651804</v>
      </c>
    </row>
    <row r="22" spans="1:15" x14ac:dyDescent="0.3">
      <c r="A22" s="46" t="s">
        <v>191</v>
      </c>
      <c r="B22">
        <v>12504135</v>
      </c>
    </row>
    <row r="23" spans="1:15" ht="14.4" x14ac:dyDescent="0.3">
      <c r="B23" s="44" t="s">
        <v>192</v>
      </c>
      <c r="C23" s="62" t="s">
        <v>207</v>
      </c>
      <c r="D23" s="62" t="s">
        <v>208</v>
      </c>
      <c r="E23" s="62" t="s">
        <v>209</v>
      </c>
      <c r="F23" s="62" t="s">
        <v>210</v>
      </c>
      <c r="G23" s="62" t="s">
        <v>211</v>
      </c>
      <c r="H23" s="62" t="s">
        <v>212</v>
      </c>
      <c r="I23" s="62" t="s">
        <v>213</v>
      </c>
      <c r="J23" s="62" t="s">
        <v>214</v>
      </c>
      <c r="K23" s="62" t="s">
        <v>215</v>
      </c>
      <c r="L23" s="62" t="s">
        <v>216</v>
      </c>
      <c r="M23" s="62" t="s">
        <v>217</v>
      </c>
      <c r="N23" s="62" t="s">
        <v>218</v>
      </c>
      <c r="O23" s="57" t="s">
        <v>219</v>
      </c>
    </row>
    <row r="24" spans="1:15" x14ac:dyDescent="0.3">
      <c r="B24" s="92" t="s">
        <v>172</v>
      </c>
      <c r="C24" s="56">
        <v>-5199</v>
      </c>
      <c r="D24" s="56">
        <v>-4933</v>
      </c>
      <c r="E24" s="56">
        <v>-5104</v>
      </c>
      <c r="F24" s="56">
        <v>-5224</v>
      </c>
      <c r="G24" s="56">
        <v>-5678</v>
      </c>
      <c r="H24" s="56">
        <v>-5253</v>
      </c>
      <c r="I24" s="56">
        <v>-5597</v>
      </c>
      <c r="J24" s="56">
        <v>-5295</v>
      </c>
      <c r="K24" s="56">
        <v>-6243</v>
      </c>
      <c r="L24" s="56">
        <v>-5292</v>
      </c>
      <c r="M24" s="56">
        <v>-4957</v>
      </c>
      <c r="N24" s="56">
        <v>-4497</v>
      </c>
      <c r="O24" s="93">
        <f>SUM(C24:N24)</f>
        <v>-63272</v>
      </c>
    </row>
    <row r="25" spans="1:15" x14ac:dyDescent="0.3">
      <c r="B25" s="92" t="s">
        <v>167</v>
      </c>
      <c r="C25" s="56">
        <v>-8323</v>
      </c>
      <c r="D25" s="56">
        <v>-8093</v>
      </c>
      <c r="E25" s="56">
        <v>-8336</v>
      </c>
      <c r="F25" s="56">
        <v>-8454</v>
      </c>
      <c r="G25" s="56">
        <v>-8573</v>
      </c>
      <c r="H25" s="56">
        <v>-8217</v>
      </c>
      <c r="I25" s="56">
        <v>-8573</v>
      </c>
      <c r="J25" s="56">
        <v>-8573</v>
      </c>
      <c r="K25" s="56">
        <v>-8336</v>
      </c>
      <c r="L25" s="56">
        <v>-8573</v>
      </c>
      <c r="M25" s="56">
        <v>-8336</v>
      </c>
      <c r="N25" s="56">
        <v>-8454</v>
      </c>
      <c r="O25" s="93">
        <f t="shared" ref="O25:O28" si="3">SUM(C25:N25)</f>
        <v>-100841</v>
      </c>
    </row>
    <row r="26" spans="1:15" x14ac:dyDescent="0.3">
      <c r="B26" s="92" t="s">
        <v>168</v>
      </c>
      <c r="C26" s="56">
        <v>-6001</v>
      </c>
      <c r="D26" s="56">
        <v>-5838</v>
      </c>
      <c r="E26" s="56">
        <v>-6008</v>
      </c>
      <c r="F26" s="56">
        <v>-6090</v>
      </c>
      <c r="G26" s="56">
        <v>-6174</v>
      </c>
      <c r="H26" s="56">
        <v>-5926</v>
      </c>
      <c r="I26" s="56">
        <v>-6174</v>
      </c>
      <c r="J26" s="56">
        <v>-6173</v>
      </c>
      <c r="K26" s="56">
        <v>-6008</v>
      </c>
      <c r="L26" s="56">
        <v>-6174</v>
      </c>
      <c r="M26" s="56">
        <v>-6008</v>
      </c>
      <c r="N26" s="56">
        <v>-6090</v>
      </c>
      <c r="O26" s="93">
        <f t="shared" si="3"/>
        <v>-72664</v>
      </c>
    </row>
    <row r="27" spans="1:15" x14ac:dyDescent="0.3">
      <c r="B27" s="92" t="s">
        <v>170</v>
      </c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>
        <f t="shared" si="3"/>
        <v>0</v>
      </c>
    </row>
    <row r="28" spans="1:15" x14ac:dyDescent="0.3">
      <c r="B28" s="92" t="s">
        <v>171</v>
      </c>
      <c r="C28" s="56">
        <v>-5385</v>
      </c>
      <c r="D28" s="56">
        <v>-5537</v>
      </c>
      <c r="E28" s="56">
        <v>-5535</v>
      </c>
      <c r="F28" s="56">
        <v>-5491</v>
      </c>
      <c r="G28" s="56">
        <v>-5399</v>
      </c>
      <c r="H28" s="56">
        <v>-5606</v>
      </c>
      <c r="I28" s="56">
        <v>-5402</v>
      </c>
      <c r="J28" s="56">
        <v>-5393</v>
      </c>
      <c r="K28" s="56">
        <v>-5547</v>
      </c>
      <c r="L28" s="56">
        <v>-5404</v>
      </c>
      <c r="M28" s="56">
        <v>-5542</v>
      </c>
      <c r="N28" s="56">
        <v>-5478</v>
      </c>
      <c r="O28" s="93">
        <f t="shared" si="3"/>
        <v>-65719</v>
      </c>
    </row>
    <row r="29" spans="1:15" x14ac:dyDescent="0.3">
      <c r="B29" s="47"/>
      <c r="C29" s="58">
        <f>SUM(C24:C28)*-1</f>
        <v>24908</v>
      </c>
      <c r="D29" s="58">
        <f t="shared" ref="D29:O29" si="4">SUM(D24:D28)*-1</f>
        <v>24401</v>
      </c>
      <c r="E29" s="58">
        <f t="shared" si="4"/>
        <v>24983</v>
      </c>
      <c r="F29" s="58">
        <f t="shared" si="4"/>
        <v>25259</v>
      </c>
      <c r="G29" s="58">
        <f t="shared" si="4"/>
        <v>25824</v>
      </c>
      <c r="H29" s="58">
        <f t="shared" si="4"/>
        <v>25002</v>
      </c>
      <c r="I29" s="58">
        <f t="shared" si="4"/>
        <v>25746</v>
      </c>
      <c r="J29" s="58">
        <f t="shared" si="4"/>
        <v>25434</v>
      </c>
      <c r="K29" s="58">
        <f t="shared" si="4"/>
        <v>26134</v>
      </c>
      <c r="L29" s="58">
        <f t="shared" si="4"/>
        <v>25443</v>
      </c>
      <c r="M29" s="58">
        <f t="shared" si="4"/>
        <v>24843</v>
      </c>
      <c r="N29" s="58">
        <f t="shared" si="4"/>
        <v>24519</v>
      </c>
      <c r="O29" s="58">
        <f t="shared" si="4"/>
        <v>302496</v>
      </c>
    </row>
    <row r="30" spans="1:15" x14ac:dyDescent="0.3">
      <c r="B30" s="47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</row>
    <row r="31" spans="1:15" x14ac:dyDescent="0.3">
      <c r="B31" s="92" t="s">
        <v>220</v>
      </c>
      <c r="C31" s="56">
        <v>-55676</v>
      </c>
      <c r="D31" s="56">
        <v>-54134</v>
      </c>
      <c r="E31" s="56">
        <v>-55759</v>
      </c>
      <c r="F31" s="56">
        <v>-56553</v>
      </c>
      <c r="G31" s="56">
        <v>-57346</v>
      </c>
      <c r="H31" s="56">
        <v>-54965</v>
      </c>
      <c r="I31" s="56">
        <v>-57346</v>
      </c>
      <c r="J31" s="56">
        <v>-57346</v>
      </c>
      <c r="K31" s="56">
        <v>-55759</v>
      </c>
      <c r="L31" s="56">
        <v>-57346</v>
      </c>
      <c r="M31" s="56">
        <v>-55759</v>
      </c>
      <c r="N31" s="56">
        <v>-56553</v>
      </c>
      <c r="O31" s="93">
        <f>SUM(C31:N31)</f>
        <v>-674542</v>
      </c>
    </row>
    <row r="32" spans="1:15" x14ac:dyDescent="0.3">
      <c r="B32" s="92" t="s">
        <v>221</v>
      </c>
      <c r="C32" s="56">
        <v>-172</v>
      </c>
      <c r="D32" s="56">
        <v>-1605</v>
      </c>
      <c r="E32" s="56">
        <v>-1993</v>
      </c>
      <c r="F32" s="56">
        <v>-2589</v>
      </c>
      <c r="G32" s="56">
        <v>-7060</v>
      </c>
      <c r="H32" s="56">
        <v>-4529</v>
      </c>
      <c r="I32" s="56">
        <v>-6127</v>
      </c>
      <c r="J32" s="56">
        <v>-2614</v>
      </c>
      <c r="K32" s="56">
        <v>-15205</v>
      </c>
      <c r="L32" s="56">
        <v>-2589</v>
      </c>
      <c r="M32" s="56">
        <v>-295</v>
      </c>
      <c r="N32" s="56">
        <v>-353</v>
      </c>
      <c r="O32" s="93">
        <f>SUM(C32:N32)</f>
        <v>-45131</v>
      </c>
    </row>
    <row r="33" spans="1:15" x14ac:dyDescent="0.3">
      <c r="B33" s="47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</row>
    <row r="34" spans="1:15" x14ac:dyDescent="0.3">
      <c r="C34" s="61">
        <f>SUM(C31:C33)*-1</f>
        <v>55848</v>
      </c>
      <c r="D34" s="61">
        <f t="shared" ref="D34:O34" si="5">SUM(D31:D33)*-1</f>
        <v>55739</v>
      </c>
      <c r="E34" s="61">
        <f t="shared" si="5"/>
        <v>57752</v>
      </c>
      <c r="F34" s="61">
        <f t="shared" si="5"/>
        <v>59142</v>
      </c>
      <c r="G34" s="61">
        <f t="shared" si="5"/>
        <v>64406</v>
      </c>
      <c r="H34" s="61">
        <f t="shared" si="5"/>
        <v>59494</v>
      </c>
      <c r="I34" s="61">
        <f t="shared" si="5"/>
        <v>63473</v>
      </c>
      <c r="J34" s="61">
        <f t="shared" si="5"/>
        <v>59960</v>
      </c>
      <c r="K34" s="61">
        <f t="shared" si="5"/>
        <v>70964</v>
      </c>
      <c r="L34" s="61">
        <f t="shared" si="5"/>
        <v>59935</v>
      </c>
      <c r="M34" s="61">
        <f t="shared" si="5"/>
        <v>56054</v>
      </c>
      <c r="N34" s="61">
        <f t="shared" si="5"/>
        <v>56906</v>
      </c>
      <c r="O34" s="61">
        <f t="shared" si="5"/>
        <v>719673</v>
      </c>
    </row>
    <row r="36" spans="1:15" x14ac:dyDescent="0.3">
      <c r="B36" s="46" t="s">
        <v>15</v>
      </c>
      <c r="C36" s="50">
        <f>C34+C14</f>
        <v>191626</v>
      </c>
      <c r="D36" s="50">
        <f t="shared" ref="D36:O36" si="6">D34+D14</f>
        <v>188777</v>
      </c>
      <c r="E36" s="50">
        <f t="shared" si="6"/>
        <v>194781</v>
      </c>
      <c r="F36" s="50">
        <f t="shared" si="6"/>
        <v>197582</v>
      </c>
      <c r="G36" s="50">
        <f t="shared" si="6"/>
        <v>204257</v>
      </c>
      <c r="H36" s="50">
        <f t="shared" si="6"/>
        <v>195111</v>
      </c>
      <c r="I36" s="50">
        <f t="shared" si="6"/>
        <v>203324</v>
      </c>
      <c r="J36" s="50">
        <f t="shared" si="6"/>
        <v>199811</v>
      </c>
      <c r="K36" s="50">
        <f t="shared" si="6"/>
        <v>207993</v>
      </c>
      <c r="L36" s="50">
        <f t="shared" si="6"/>
        <v>199786</v>
      </c>
      <c r="M36" s="50">
        <f t="shared" si="6"/>
        <v>193083</v>
      </c>
      <c r="N36" s="50">
        <f t="shared" si="6"/>
        <v>195346</v>
      </c>
      <c r="O36" s="50">
        <f t="shared" si="6"/>
        <v>2371477</v>
      </c>
    </row>
    <row r="37" spans="1:15" x14ac:dyDescent="0.3">
      <c r="B37" s="46" t="s">
        <v>188</v>
      </c>
      <c r="C37" s="50">
        <f>C29+C10</f>
        <v>85815</v>
      </c>
      <c r="D37" s="50">
        <f t="shared" ref="D37:O37" si="7">D29+D10</f>
        <v>84161</v>
      </c>
      <c r="E37" s="50">
        <f t="shared" si="7"/>
        <v>86116</v>
      </c>
      <c r="F37" s="50">
        <f t="shared" si="7"/>
        <v>86706</v>
      </c>
      <c r="G37" s="50">
        <f t="shared" si="7"/>
        <v>87473</v>
      </c>
      <c r="H37" s="50">
        <f t="shared" si="7"/>
        <v>85889</v>
      </c>
      <c r="I37" s="50">
        <f t="shared" si="7"/>
        <v>87402</v>
      </c>
      <c r="J37" s="50">
        <f t="shared" si="7"/>
        <v>87067</v>
      </c>
      <c r="K37" s="50">
        <f t="shared" si="7"/>
        <v>87298</v>
      </c>
      <c r="L37" s="50">
        <f t="shared" si="7"/>
        <v>87104</v>
      </c>
      <c r="M37" s="50">
        <f t="shared" si="7"/>
        <v>85992</v>
      </c>
      <c r="N37" s="50">
        <f t="shared" si="7"/>
        <v>85120</v>
      </c>
      <c r="O37" s="50">
        <f t="shared" si="7"/>
        <v>1036143</v>
      </c>
    </row>
    <row r="44" spans="1:15" x14ac:dyDescent="0.3">
      <c r="A44" s="96" t="s">
        <v>9</v>
      </c>
      <c r="B44">
        <v>12504210</v>
      </c>
    </row>
    <row r="45" spans="1:15" ht="14.4" x14ac:dyDescent="0.3">
      <c r="B45" s="106" t="s">
        <v>192</v>
      </c>
      <c r="C45" s="62" t="s">
        <v>207</v>
      </c>
      <c r="D45" s="62" t="s">
        <v>208</v>
      </c>
      <c r="E45" s="62" t="s">
        <v>209</v>
      </c>
      <c r="F45" s="62" t="s">
        <v>210</v>
      </c>
      <c r="G45" s="62" t="s">
        <v>211</v>
      </c>
      <c r="H45" s="62" t="s">
        <v>212</v>
      </c>
      <c r="I45" s="62" t="s">
        <v>213</v>
      </c>
      <c r="J45" s="62" t="s">
        <v>214</v>
      </c>
      <c r="K45" s="62" t="s">
        <v>215</v>
      </c>
      <c r="L45" s="62" t="s">
        <v>216</v>
      </c>
      <c r="M45" s="62" t="s">
        <v>217</v>
      </c>
      <c r="N45" s="62" t="s">
        <v>218</v>
      </c>
      <c r="O45" s="57" t="s">
        <v>219</v>
      </c>
    </row>
    <row r="46" spans="1:15" x14ac:dyDescent="0.3">
      <c r="B46" s="55" t="s">
        <v>222</v>
      </c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100">
        <f>SUM(C46:N46)</f>
        <v>0</v>
      </c>
    </row>
    <row r="47" spans="1:15" x14ac:dyDescent="0.3">
      <c r="B47" s="55" t="s">
        <v>223</v>
      </c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100">
        <f t="shared" ref="O47:O52" si="8">SUM(C47:N47)</f>
        <v>0</v>
      </c>
    </row>
    <row r="48" spans="1:15" x14ac:dyDescent="0.3">
      <c r="B48" s="55" t="s">
        <v>224</v>
      </c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100">
        <f t="shared" si="8"/>
        <v>0</v>
      </c>
    </row>
    <row r="49" spans="2:15" x14ac:dyDescent="0.3">
      <c r="B49" s="55" t="s">
        <v>225</v>
      </c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100">
        <f t="shared" si="8"/>
        <v>0</v>
      </c>
    </row>
    <row r="50" spans="2:15" x14ac:dyDescent="0.3">
      <c r="B50" s="55" t="s">
        <v>226</v>
      </c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100">
        <f t="shared" si="8"/>
        <v>0</v>
      </c>
    </row>
    <row r="51" spans="2:15" x14ac:dyDescent="0.3">
      <c r="B51" s="55" t="s">
        <v>227</v>
      </c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100">
        <f>SUM(C51:N51)</f>
        <v>0</v>
      </c>
    </row>
    <row r="52" spans="2:15" x14ac:dyDescent="0.3">
      <c r="B52" s="55"/>
      <c r="C52" s="100">
        <f>SUM(C46:C51)*-1</f>
        <v>0</v>
      </c>
      <c r="D52" s="100">
        <f t="shared" ref="D52:N52" si="9">SUM(D46:D51)*-1</f>
        <v>0</v>
      </c>
      <c r="E52" s="100">
        <f t="shared" si="9"/>
        <v>0</v>
      </c>
      <c r="F52" s="100">
        <f t="shared" si="9"/>
        <v>0</v>
      </c>
      <c r="G52" s="100">
        <f t="shared" si="9"/>
        <v>0</v>
      </c>
      <c r="H52" s="100">
        <f t="shared" si="9"/>
        <v>0</v>
      </c>
      <c r="I52" s="100">
        <f t="shared" si="9"/>
        <v>0</v>
      </c>
      <c r="J52" s="100">
        <f t="shared" si="9"/>
        <v>0</v>
      </c>
      <c r="K52" s="100">
        <f t="shared" si="9"/>
        <v>0</v>
      </c>
      <c r="L52" s="100">
        <f t="shared" si="9"/>
        <v>0</v>
      </c>
      <c r="M52" s="100">
        <f t="shared" si="9"/>
        <v>0</v>
      </c>
      <c r="N52" s="100">
        <f t="shared" si="9"/>
        <v>0</v>
      </c>
      <c r="O52" s="100">
        <f t="shared" si="8"/>
        <v>0</v>
      </c>
    </row>
    <row r="53" spans="2:15" x14ac:dyDescent="0.3">
      <c r="B53" s="55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</row>
    <row r="54" spans="2:15" x14ac:dyDescent="0.3">
      <c r="B54" s="55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</row>
    <row r="55" spans="2:15" x14ac:dyDescent="0.3">
      <c r="B55" s="55" t="s">
        <v>228</v>
      </c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100">
        <f>SUM(C55:N55)</f>
        <v>0</v>
      </c>
    </row>
    <row r="56" spans="2:15" x14ac:dyDescent="0.3">
      <c r="B56" s="55" t="s">
        <v>229</v>
      </c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100">
        <f t="shared" ref="O56:O63" si="10">SUM(C56:N56)</f>
        <v>0</v>
      </c>
    </row>
    <row r="57" spans="2:15" x14ac:dyDescent="0.3">
      <c r="B57" s="47" t="s">
        <v>230</v>
      </c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100">
        <f t="shared" si="10"/>
        <v>0</v>
      </c>
    </row>
    <row r="58" spans="2:15" x14ac:dyDescent="0.3">
      <c r="B58" s="47" t="s">
        <v>231</v>
      </c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100">
        <f t="shared" si="10"/>
        <v>0</v>
      </c>
    </row>
    <row r="59" spans="2:15" x14ac:dyDescent="0.3">
      <c r="B59" s="47" t="s">
        <v>232</v>
      </c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100">
        <f t="shared" si="10"/>
        <v>0</v>
      </c>
    </row>
    <row r="60" spans="2:15" x14ac:dyDescent="0.3">
      <c r="B60" s="47" t="s">
        <v>233</v>
      </c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100">
        <f t="shared" si="10"/>
        <v>0</v>
      </c>
    </row>
    <row r="61" spans="2:15" x14ac:dyDescent="0.3">
      <c r="B61" s="47" t="s">
        <v>234</v>
      </c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100">
        <f t="shared" si="10"/>
        <v>0</v>
      </c>
    </row>
    <row r="62" spans="2:15" x14ac:dyDescent="0.3">
      <c r="B62" s="47" t="s">
        <v>235</v>
      </c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100">
        <f t="shared" si="10"/>
        <v>0</v>
      </c>
    </row>
    <row r="63" spans="2:15" x14ac:dyDescent="0.3">
      <c r="B63" s="47" t="s">
        <v>236</v>
      </c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100">
        <f t="shared" si="10"/>
        <v>0</v>
      </c>
    </row>
    <row r="64" spans="2:15" x14ac:dyDescent="0.3">
      <c r="C64" s="50">
        <f>SUM(C55:C63)*-1</f>
        <v>0</v>
      </c>
      <c r="D64" s="50">
        <f t="shared" ref="D64:O64" si="11">SUM(D55:D63)*-1</f>
        <v>0</v>
      </c>
      <c r="E64" s="50">
        <f t="shared" si="11"/>
        <v>0</v>
      </c>
      <c r="F64" s="50">
        <f t="shared" si="11"/>
        <v>0</v>
      </c>
      <c r="G64" s="50">
        <f t="shared" si="11"/>
        <v>0</v>
      </c>
      <c r="H64" s="50">
        <f t="shared" si="11"/>
        <v>0</v>
      </c>
      <c r="I64" s="50">
        <f t="shared" si="11"/>
        <v>0</v>
      </c>
      <c r="J64" s="50">
        <f t="shared" si="11"/>
        <v>0</v>
      </c>
      <c r="K64" s="50">
        <f t="shared" si="11"/>
        <v>0</v>
      </c>
      <c r="L64" s="50">
        <f t="shared" si="11"/>
        <v>0</v>
      </c>
      <c r="M64" s="50">
        <f t="shared" si="11"/>
        <v>0</v>
      </c>
      <c r="N64" s="50">
        <f t="shared" si="11"/>
        <v>0</v>
      </c>
      <c r="O64" s="50">
        <f t="shared" si="11"/>
        <v>0</v>
      </c>
    </row>
    <row r="70" spans="1:15" x14ac:dyDescent="0.3">
      <c r="A70" s="96" t="s">
        <v>9</v>
      </c>
    </row>
    <row r="71" spans="1:15" x14ac:dyDescent="0.3">
      <c r="B71">
        <v>12504135</v>
      </c>
    </row>
    <row r="72" spans="1:15" ht="14.4" x14ac:dyDescent="0.3">
      <c r="B72" s="107" t="s">
        <v>192</v>
      </c>
      <c r="C72" s="62" t="s">
        <v>207</v>
      </c>
      <c r="D72" s="62" t="s">
        <v>208</v>
      </c>
      <c r="E72" s="62" t="s">
        <v>209</v>
      </c>
      <c r="F72" s="62" t="s">
        <v>210</v>
      </c>
      <c r="G72" s="62" t="s">
        <v>211</v>
      </c>
      <c r="H72" s="62" t="s">
        <v>212</v>
      </c>
      <c r="I72" s="62" t="s">
        <v>213</v>
      </c>
      <c r="J72" s="62" t="s">
        <v>214</v>
      </c>
      <c r="K72" s="62" t="s">
        <v>215</v>
      </c>
      <c r="L72" s="62" t="s">
        <v>216</v>
      </c>
      <c r="M72" s="62" t="s">
        <v>217</v>
      </c>
      <c r="N72" s="62" t="s">
        <v>218</v>
      </c>
      <c r="O72" s="57" t="s">
        <v>219</v>
      </c>
    </row>
    <row r="73" spans="1:15" x14ac:dyDescent="0.3">
      <c r="B73" s="47" t="s">
        <v>222</v>
      </c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63">
        <f>SUM(C73:N73)</f>
        <v>0</v>
      </c>
    </row>
    <row r="74" spans="1:15" x14ac:dyDescent="0.3">
      <c r="B74" s="47" t="s">
        <v>223</v>
      </c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63">
        <f>SUM(C74:N74)</f>
        <v>0</v>
      </c>
    </row>
    <row r="75" spans="1:15" x14ac:dyDescent="0.3">
      <c r="B75" s="47" t="s">
        <v>224</v>
      </c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63">
        <f t="shared" ref="O75:O79" si="12">SUM(C75:N75)</f>
        <v>0</v>
      </c>
    </row>
    <row r="76" spans="1:15" x14ac:dyDescent="0.3">
      <c r="B76" s="47" t="s">
        <v>225</v>
      </c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63">
        <f t="shared" si="12"/>
        <v>0</v>
      </c>
    </row>
    <row r="77" spans="1:15" x14ac:dyDescent="0.3">
      <c r="B77" s="47" t="s">
        <v>226</v>
      </c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63">
        <f t="shared" si="12"/>
        <v>0</v>
      </c>
    </row>
    <row r="78" spans="1:15" x14ac:dyDescent="0.3">
      <c r="B78" s="47" t="s">
        <v>227</v>
      </c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63">
        <f>SUM(C78:N78)</f>
        <v>0</v>
      </c>
    </row>
    <row r="79" spans="1:15" x14ac:dyDescent="0.3">
      <c r="B79" s="70"/>
      <c r="C79" s="63">
        <f>SUM(C73:C78)*-1</f>
        <v>0</v>
      </c>
      <c r="D79" s="63">
        <f t="shared" ref="D79:N79" si="13">SUM(D73:D78)*-1</f>
        <v>0</v>
      </c>
      <c r="E79" s="63">
        <f t="shared" si="13"/>
        <v>0</v>
      </c>
      <c r="F79" s="63">
        <f t="shared" si="13"/>
        <v>0</v>
      </c>
      <c r="G79" s="63">
        <f t="shared" si="13"/>
        <v>0</v>
      </c>
      <c r="H79" s="63">
        <f t="shared" si="13"/>
        <v>0</v>
      </c>
      <c r="I79" s="63">
        <f t="shared" si="13"/>
        <v>0</v>
      </c>
      <c r="J79" s="63">
        <f t="shared" si="13"/>
        <v>0</v>
      </c>
      <c r="K79" s="63">
        <f t="shared" si="13"/>
        <v>0</v>
      </c>
      <c r="L79" s="63">
        <f t="shared" si="13"/>
        <v>0</v>
      </c>
      <c r="M79" s="63">
        <f t="shared" si="13"/>
        <v>0</v>
      </c>
      <c r="N79" s="63">
        <f t="shared" si="13"/>
        <v>0</v>
      </c>
      <c r="O79" s="63">
        <f t="shared" si="12"/>
        <v>0</v>
      </c>
    </row>
    <row r="80" spans="1:15" x14ac:dyDescent="0.3">
      <c r="B80" s="70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</row>
    <row r="81" spans="2:15" x14ac:dyDescent="0.3">
      <c r="B81" s="70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</row>
    <row r="82" spans="2:15" x14ac:dyDescent="0.3">
      <c r="B82" s="47" t="s">
        <v>228</v>
      </c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63">
        <f>SUM(C82:N82)</f>
        <v>0</v>
      </c>
    </row>
    <row r="83" spans="2:15" x14ac:dyDescent="0.3">
      <c r="B83" s="47" t="s">
        <v>229</v>
      </c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63">
        <f t="shared" ref="O83:O94" si="14">SUM(C83:N83)</f>
        <v>0</v>
      </c>
    </row>
    <row r="84" spans="2:15" x14ac:dyDescent="0.3">
      <c r="B84" s="47" t="s">
        <v>230</v>
      </c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63">
        <f t="shared" si="14"/>
        <v>0</v>
      </c>
    </row>
    <row r="85" spans="2:15" x14ac:dyDescent="0.3">
      <c r="B85" s="47" t="s">
        <v>237</v>
      </c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63">
        <f t="shared" si="14"/>
        <v>0</v>
      </c>
    </row>
    <row r="86" spans="2:15" x14ac:dyDescent="0.3">
      <c r="B86" s="47" t="s">
        <v>238</v>
      </c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63">
        <f t="shared" si="14"/>
        <v>0</v>
      </c>
    </row>
    <row r="87" spans="2:15" x14ac:dyDescent="0.3">
      <c r="B87" s="47" t="s">
        <v>234</v>
      </c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63">
        <f t="shared" si="14"/>
        <v>0</v>
      </c>
    </row>
    <row r="88" spans="2:15" x14ac:dyDescent="0.3">
      <c r="B88" s="47" t="s">
        <v>239</v>
      </c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63">
        <f t="shared" si="14"/>
        <v>0</v>
      </c>
    </row>
    <row r="89" spans="2:15" x14ac:dyDescent="0.3">
      <c r="B89" s="47" t="s">
        <v>240</v>
      </c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63">
        <f t="shared" si="14"/>
        <v>0</v>
      </c>
    </row>
    <row r="90" spans="2:15" x14ac:dyDescent="0.3">
      <c r="B90" s="47" t="s">
        <v>241</v>
      </c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63">
        <f t="shared" si="14"/>
        <v>0</v>
      </c>
    </row>
    <row r="91" spans="2:15" x14ac:dyDescent="0.3">
      <c r="B91" s="47" t="s">
        <v>242</v>
      </c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63">
        <f t="shared" si="14"/>
        <v>0</v>
      </c>
    </row>
    <row r="92" spans="2:15" x14ac:dyDescent="0.3">
      <c r="B92" s="47" t="s">
        <v>243</v>
      </c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63">
        <f t="shared" si="14"/>
        <v>0</v>
      </c>
    </row>
    <row r="93" spans="2:15" x14ac:dyDescent="0.3">
      <c r="B93" s="47" t="s">
        <v>244</v>
      </c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63">
        <f t="shared" si="14"/>
        <v>0</v>
      </c>
    </row>
    <row r="94" spans="2:15" x14ac:dyDescent="0.3">
      <c r="C94" s="50">
        <f t="shared" ref="C94:N94" si="15">SUM(C82:C93)*-1</f>
        <v>0</v>
      </c>
      <c r="D94" s="50">
        <f t="shared" si="15"/>
        <v>0</v>
      </c>
      <c r="E94" s="50">
        <f t="shared" si="15"/>
        <v>0</v>
      </c>
      <c r="F94" s="50">
        <f t="shared" si="15"/>
        <v>0</v>
      </c>
      <c r="G94" s="50">
        <f t="shared" si="15"/>
        <v>0</v>
      </c>
      <c r="H94" s="50">
        <f t="shared" si="15"/>
        <v>0</v>
      </c>
      <c r="I94" s="50">
        <f t="shared" si="15"/>
        <v>0</v>
      </c>
      <c r="J94" s="50">
        <f t="shared" si="15"/>
        <v>0</v>
      </c>
      <c r="K94" s="50">
        <f t="shared" si="15"/>
        <v>0</v>
      </c>
      <c r="L94" s="50">
        <f t="shared" si="15"/>
        <v>0</v>
      </c>
      <c r="M94" s="50">
        <f t="shared" si="15"/>
        <v>0</v>
      </c>
      <c r="N94" s="50">
        <f t="shared" si="15"/>
        <v>0</v>
      </c>
      <c r="O94" s="63">
        <f t="shared" si="14"/>
        <v>0</v>
      </c>
    </row>
    <row r="98" spans="2:15" x14ac:dyDescent="0.3">
      <c r="B98" s="46" t="s">
        <v>15</v>
      </c>
      <c r="C98" s="50">
        <f t="shared" ref="C98:O98" si="16">C94+C64</f>
        <v>0</v>
      </c>
      <c r="D98" s="50">
        <f t="shared" si="16"/>
        <v>0</v>
      </c>
      <c r="E98" s="50">
        <f t="shared" si="16"/>
        <v>0</v>
      </c>
      <c r="F98" s="50">
        <f t="shared" si="16"/>
        <v>0</v>
      </c>
      <c r="G98" s="50">
        <f t="shared" si="16"/>
        <v>0</v>
      </c>
      <c r="H98" s="50">
        <f t="shared" si="16"/>
        <v>0</v>
      </c>
      <c r="I98" s="50">
        <f t="shared" si="16"/>
        <v>0</v>
      </c>
      <c r="J98" s="50">
        <f t="shared" si="16"/>
        <v>0</v>
      </c>
      <c r="K98" s="50">
        <f t="shared" si="16"/>
        <v>0</v>
      </c>
      <c r="L98" s="50">
        <f t="shared" si="16"/>
        <v>0</v>
      </c>
      <c r="M98" s="50">
        <f t="shared" si="16"/>
        <v>0</v>
      </c>
      <c r="N98" s="50">
        <f t="shared" si="16"/>
        <v>0</v>
      </c>
      <c r="O98" s="50">
        <f t="shared" si="16"/>
        <v>0</v>
      </c>
    </row>
    <row r="99" spans="2:15" x14ac:dyDescent="0.3">
      <c r="B99" s="46" t="s">
        <v>188</v>
      </c>
      <c r="C99" s="50">
        <f>C79+C52</f>
        <v>0</v>
      </c>
      <c r="D99" s="50">
        <f t="shared" ref="D99:O99" si="17">D79+D52</f>
        <v>0</v>
      </c>
      <c r="E99" s="50">
        <f t="shared" si="17"/>
        <v>0</v>
      </c>
      <c r="F99" s="50">
        <f t="shared" si="17"/>
        <v>0</v>
      </c>
      <c r="G99" s="50">
        <f t="shared" si="17"/>
        <v>0</v>
      </c>
      <c r="H99" s="50">
        <f t="shared" si="17"/>
        <v>0</v>
      </c>
      <c r="I99" s="50">
        <f t="shared" si="17"/>
        <v>0</v>
      </c>
      <c r="J99" s="50">
        <f t="shared" si="17"/>
        <v>0</v>
      </c>
      <c r="K99" s="50">
        <f t="shared" si="17"/>
        <v>0</v>
      </c>
      <c r="L99" s="50">
        <f t="shared" si="17"/>
        <v>0</v>
      </c>
      <c r="M99" s="50">
        <f t="shared" si="17"/>
        <v>0</v>
      </c>
      <c r="N99" s="50">
        <f t="shared" si="17"/>
        <v>0</v>
      </c>
      <c r="O99" s="50">
        <f t="shared" si="17"/>
        <v>0</v>
      </c>
    </row>
  </sheetData>
  <pageMargins left="0.7" right="0.7" top="0.75" bottom="0.75" header="0.3" footer="0.3"/>
  <pageSetup orientation="portrait" r:id="rId1"/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P330"/>
  <sheetViews>
    <sheetView topLeftCell="A151" workbookViewId="0">
      <selection activeCell="N190" sqref="N190:O190"/>
    </sheetView>
  </sheetViews>
  <sheetFormatPr defaultRowHeight="13.8" x14ac:dyDescent="0.3"/>
  <cols>
    <col min="1" max="1" width="44.5" bestFit="1" customWidth="1"/>
    <col min="2" max="14" width="12.875" customWidth="1"/>
    <col min="15" max="15" width="9.875" bestFit="1" customWidth="1"/>
  </cols>
  <sheetData>
    <row r="2" spans="1:14" x14ac:dyDescent="0.3">
      <c r="G2" s="46"/>
      <c r="H2" s="46"/>
      <c r="I2" s="46"/>
      <c r="J2" s="46"/>
      <c r="K2" s="46"/>
      <c r="L2" s="46"/>
      <c r="M2" s="46"/>
    </row>
    <row r="3" spans="1:14" ht="14.4" x14ac:dyDescent="0.3">
      <c r="A3" s="44" t="s">
        <v>192</v>
      </c>
      <c r="B3" s="62" t="s">
        <v>207</v>
      </c>
      <c r="C3" s="62" t="s">
        <v>208</v>
      </c>
      <c r="D3" s="62" t="s">
        <v>209</v>
      </c>
      <c r="E3" s="62" t="s">
        <v>210</v>
      </c>
      <c r="F3" s="62" t="s">
        <v>211</v>
      </c>
      <c r="G3" s="62" t="s">
        <v>212</v>
      </c>
      <c r="H3" s="62" t="s">
        <v>213</v>
      </c>
      <c r="I3" s="62" t="s">
        <v>214</v>
      </c>
      <c r="J3" s="62" t="s">
        <v>215</v>
      </c>
      <c r="K3" s="62" t="s">
        <v>216</v>
      </c>
      <c r="L3" s="62" t="s">
        <v>217</v>
      </c>
      <c r="M3" s="62" t="s">
        <v>218</v>
      </c>
      <c r="N3" s="57" t="s">
        <v>219</v>
      </c>
    </row>
    <row r="4" spans="1:14" x14ac:dyDescent="0.3">
      <c r="A4" s="47" t="s">
        <v>245</v>
      </c>
      <c r="B4" s="56">
        <v>5682879.5499999998</v>
      </c>
      <c r="C4" s="56">
        <v>5702438.2699999996</v>
      </c>
      <c r="D4" s="100">
        <v>5894328.1200000001</v>
      </c>
      <c r="E4" s="100">
        <v>5888454.9900000002</v>
      </c>
      <c r="F4" s="100">
        <v>7894014.5999999996</v>
      </c>
      <c r="G4" s="56">
        <v>7012438.21</v>
      </c>
      <c r="H4" s="56">
        <v>7100017.3899999997</v>
      </c>
      <c r="I4" s="56">
        <v>7063398.2599999998</v>
      </c>
      <c r="J4" s="56">
        <v>7078789.3200000003</v>
      </c>
      <c r="K4" s="56">
        <v>7067019.9299999997</v>
      </c>
      <c r="L4" s="56">
        <v>9204087.0299999993</v>
      </c>
      <c r="M4" s="56">
        <v>7080767.3399999999</v>
      </c>
      <c r="N4" s="48">
        <f>SUM(B4:M4)</f>
        <v>82668633.010000005</v>
      </c>
    </row>
    <row r="5" spans="1:14" x14ac:dyDescent="0.3">
      <c r="A5" s="47" t="s">
        <v>246</v>
      </c>
      <c r="B5" s="56">
        <v>583659.54</v>
      </c>
      <c r="C5" s="56">
        <v>622408.65</v>
      </c>
      <c r="D5" s="100">
        <v>621216.16</v>
      </c>
      <c r="E5" s="100">
        <v>726601.48</v>
      </c>
      <c r="F5" s="100">
        <v>1115062.8999999999</v>
      </c>
      <c r="G5" s="56">
        <v>790051.7</v>
      </c>
      <c r="H5" s="56">
        <v>738117.18</v>
      </c>
      <c r="I5" s="56">
        <v>722677.3</v>
      </c>
      <c r="J5" s="56">
        <v>833123.66</v>
      </c>
      <c r="K5" s="56">
        <v>878524.42</v>
      </c>
      <c r="L5" s="56">
        <v>1343477.92</v>
      </c>
      <c r="M5" s="56">
        <v>661939.71</v>
      </c>
      <c r="N5" s="48">
        <f t="shared" ref="N5:N16" si="0">SUM(B5:M5)</f>
        <v>9636860.620000001</v>
      </c>
    </row>
    <row r="6" spans="1:14" x14ac:dyDescent="0.3">
      <c r="A6" s="47" t="s">
        <v>247</v>
      </c>
      <c r="B6" s="56">
        <v>17821.37</v>
      </c>
      <c r="C6" s="56">
        <v>23036.39</v>
      </c>
      <c r="D6" s="100">
        <v>17374.98</v>
      </c>
      <c r="E6" s="100">
        <v>10865.65</v>
      </c>
      <c r="F6" s="100">
        <v>28885.93</v>
      </c>
      <c r="G6" s="56">
        <v>259417.67</v>
      </c>
      <c r="H6" s="56">
        <v>31469.57</v>
      </c>
      <c r="I6" s="56">
        <v>97196.38</v>
      </c>
      <c r="J6" s="56">
        <v>11588.08</v>
      </c>
      <c r="K6" s="56">
        <v>42229.19</v>
      </c>
      <c r="L6" s="56">
        <v>36272.36</v>
      </c>
      <c r="M6" s="56">
        <v>135407.99</v>
      </c>
      <c r="N6" s="48">
        <f t="shared" si="0"/>
        <v>711565.55999999994</v>
      </c>
    </row>
    <row r="7" spans="1:14" x14ac:dyDescent="0.3">
      <c r="A7" s="47" t="s">
        <v>248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48">
        <f t="shared" si="0"/>
        <v>0</v>
      </c>
    </row>
    <row r="8" spans="1:14" x14ac:dyDescent="0.3">
      <c r="A8" s="59" t="s">
        <v>249</v>
      </c>
      <c r="B8" s="56">
        <v>-511094.77</v>
      </c>
      <c r="C8" s="56">
        <v>46415.46</v>
      </c>
      <c r="D8" s="100">
        <v>35915.46</v>
      </c>
      <c r="E8" s="100">
        <v>50915.46</v>
      </c>
      <c r="F8" s="100">
        <v>50665.5</v>
      </c>
      <c r="G8" s="56">
        <v>20499.66</v>
      </c>
      <c r="H8" s="56">
        <v>13835</v>
      </c>
      <c r="I8" s="56">
        <v>14000</v>
      </c>
      <c r="J8" s="56">
        <v>8000</v>
      </c>
      <c r="K8" s="56">
        <v>11000</v>
      </c>
      <c r="L8" s="56">
        <v>6450</v>
      </c>
      <c r="M8" s="56">
        <v>38000</v>
      </c>
      <c r="N8" s="48">
        <f t="shared" si="0"/>
        <v>-215398.22999999998</v>
      </c>
    </row>
    <row r="9" spans="1:14" x14ac:dyDescent="0.3">
      <c r="A9" s="100" t="s">
        <v>250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48">
        <f t="shared" si="0"/>
        <v>0</v>
      </c>
    </row>
    <row r="10" spans="1:14" x14ac:dyDescent="0.3">
      <c r="A10" s="100" t="s">
        <v>251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48"/>
      <c r="N10" s="48">
        <f t="shared" si="0"/>
        <v>0</v>
      </c>
    </row>
    <row r="11" spans="1:14" x14ac:dyDescent="0.3">
      <c r="A11" s="100" t="s">
        <v>252</v>
      </c>
      <c r="B11" s="56">
        <v>411213.91</v>
      </c>
      <c r="C11" s="56">
        <v>146349.66</v>
      </c>
      <c r="D11" s="56">
        <v>470552.81</v>
      </c>
      <c r="E11" s="56">
        <v>293460.34999999998</v>
      </c>
      <c r="F11" s="56">
        <v>-1558714.63</v>
      </c>
      <c r="G11" s="56">
        <v>379683.52</v>
      </c>
      <c r="H11" s="56">
        <v>463396.78</v>
      </c>
      <c r="I11" s="56">
        <v>454047.56</v>
      </c>
      <c r="J11" s="56">
        <v>311323.03000000003</v>
      </c>
      <c r="K11" s="56">
        <v>462622.69</v>
      </c>
      <c r="L11" s="56">
        <v>-1855076.85</v>
      </c>
      <c r="M11" s="56">
        <v>456560.08</v>
      </c>
      <c r="N11" s="48">
        <f t="shared" si="0"/>
        <v>435418.91000000009</v>
      </c>
    </row>
    <row r="12" spans="1:14" x14ac:dyDescent="0.3">
      <c r="A12" s="100" t="s">
        <v>253</v>
      </c>
      <c r="B12" s="56">
        <v>13757.35</v>
      </c>
      <c r="C12" s="56">
        <v>13075.76</v>
      </c>
      <c r="D12" s="56">
        <v>13347.67</v>
      </c>
      <c r="E12" s="56">
        <v>13136.61</v>
      </c>
      <c r="F12" s="56">
        <v>25202.21</v>
      </c>
      <c r="G12" s="56">
        <v>21471.03</v>
      </c>
      <c r="H12" s="56">
        <v>20892.63</v>
      </c>
      <c r="I12" s="56">
        <v>18836.939999999999</v>
      </c>
      <c r="J12" s="56">
        <v>14747.09</v>
      </c>
      <c r="K12" s="56">
        <v>15763.64</v>
      </c>
      <c r="L12" s="56">
        <v>23467.83</v>
      </c>
      <c r="M12" s="56">
        <v>14316.14</v>
      </c>
      <c r="N12" s="48">
        <f t="shared" si="0"/>
        <v>208014.90000000002</v>
      </c>
    </row>
    <row r="13" spans="1:14" x14ac:dyDescent="0.3">
      <c r="A13" s="100" t="s">
        <v>254</v>
      </c>
      <c r="B13" s="100"/>
      <c r="C13" s="100"/>
      <c r="D13" s="100">
        <v>0</v>
      </c>
      <c r="E13" s="100">
        <v>0</v>
      </c>
      <c r="F13" s="100">
        <v>4.13</v>
      </c>
      <c r="G13" s="56">
        <v>9.3800000000000008</v>
      </c>
      <c r="H13" s="56">
        <v>0</v>
      </c>
      <c r="I13" s="56">
        <v>6.38</v>
      </c>
      <c r="J13" s="56">
        <v>0</v>
      </c>
      <c r="K13" s="56">
        <v>0</v>
      </c>
      <c r="L13" s="56">
        <v>0</v>
      </c>
      <c r="M13" s="56">
        <v>0</v>
      </c>
      <c r="N13" s="48">
        <f t="shared" si="0"/>
        <v>19.89</v>
      </c>
    </row>
    <row r="14" spans="1:14" x14ac:dyDescent="0.3">
      <c r="A14" s="64" t="s">
        <v>255</v>
      </c>
      <c r="B14" s="48"/>
      <c r="C14" s="48"/>
      <c r="D14" s="48"/>
      <c r="E14" s="48"/>
      <c r="F14" s="48"/>
      <c r="I14" s="100"/>
      <c r="J14" s="100">
        <v>0</v>
      </c>
      <c r="K14" s="100">
        <v>0</v>
      </c>
      <c r="L14" s="100">
        <v>0</v>
      </c>
      <c r="M14" s="100">
        <v>735.77</v>
      </c>
      <c r="N14" s="48">
        <f t="shared" si="0"/>
        <v>735.77</v>
      </c>
    </row>
    <row r="15" spans="1:14" x14ac:dyDescent="0.3">
      <c r="A15" s="47" t="s">
        <v>256</v>
      </c>
      <c r="B15" s="56">
        <v>0</v>
      </c>
      <c r="C15" s="56">
        <v>75</v>
      </c>
      <c r="D15" s="100"/>
      <c r="E15" s="100"/>
      <c r="F15" s="48"/>
      <c r="G15" s="56">
        <v>0</v>
      </c>
      <c r="H15" s="56">
        <v>0</v>
      </c>
      <c r="I15" s="56">
        <v>0</v>
      </c>
      <c r="J15" s="56">
        <v>0</v>
      </c>
      <c r="K15" s="56">
        <v>0</v>
      </c>
      <c r="L15" s="56">
        <v>0</v>
      </c>
      <c r="M15" s="56">
        <v>0</v>
      </c>
      <c r="N15" s="48">
        <f t="shared" si="0"/>
        <v>75</v>
      </c>
    </row>
    <row r="16" spans="1:14" x14ac:dyDescent="0.3">
      <c r="A16" s="64" t="s">
        <v>257</v>
      </c>
      <c r="B16" s="119">
        <v>1286.9000000000001</v>
      </c>
      <c r="C16" s="119">
        <v>207.69</v>
      </c>
      <c r="D16" s="108">
        <v>1697.51</v>
      </c>
      <c r="E16" s="108">
        <v>969.77</v>
      </c>
      <c r="F16" s="49">
        <v>-3380.97</v>
      </c>
      <c r="G16" s="119">
        <v>1260.3699999999999</v>
      </c>
      <c r="H16" s="119">
        <v>2179.09</v>
      </c>
      <c r="I16" s="119">
        <v>-478.61</v>
      </c>
      <c r="J16" s="119">
        <v>803.07</v>
      </c>
      <c r="K16" s="119">
        <v>1898.79</v>
      </c>
      <c r="L16" s="119">
        <v>-6495.23</v>
      </c>
      <c r="M16" s="119">
        <v>1048.03</v>
      </c>
      <c r="N16" s="49">
        <f t="shared" si="0"/>
        <v>996.41000000000099</v>
      </c>
    </row>
    <row r="17" spans="1:14" ht="14.4" x14ac:dyDescent="0.3">
      <c r="A17" s="65" t="s">
        <v>35</v>
      </c>
      <c r="B17" s="48">
        <f t="shared" ref="B17:N17" si="1">SUM(B4:B16)</f>
        <v>6199523.8499999996</v>
      </c>
      <c r="C17" s="48">
        <f t="shared" si="1"/>
        <v>6554006.8799999999</v>
      </c>
      <c r="D17" s="48">
        <f t="shared" si="1"/>
        <v>7054432.71</v>
      </c>
      <c r="E17" s="48">
        <f t="shared" si="1"/>
        <v>6984404.3100000005</v>
      </c>
      <c r="F17" s="48">
        <f t="shared" si="1"/>
        <v>7551739.6699999999</v>
      </c>
      <c r="G17" s="48">
        <f t="shared" si="1"/>
        <v>8484831.5399999991</v>
      </c>
      <c r="H17" s="48">
        <f t="shared" si="1"/>
        <v>8369907.6399999997</v>
      </c>
      <c r="I17" s="48">
        <f t="shared" si="1"/>
        <v>8369684.209999999</v>
      </c>
      <c r="J17" s="48">
        <f t="shared" si="1"/>
        <v>8258374.2500000009</v>
      </c>
      <c r="K17" s="48">
        <f t="shared" si="1"/>
        <v>8479058.6600000001</v>
      </c>
      <c r="L17" s="48">
        <f t="shared" si="1"/>
        <v>8752183.0599999987</v>
      </c>
      <c r="M17" s="48">
        <f t="shared" si="1"/>
        <v>8388775.0599999987</v>
      </c>
      <c r="N17" s="48">
        <f t="shared" si="1"/>
        <v>93446921.840000004</v>
      </c>
    </row>
    <row r="18" spans="1:14" x14ac:dyDescent="0.3">
      <c r="A18" s="47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</row>
    <row r="19" spans="1:14" x14ac:dyDescent="0.3">
      <c r="A19" s="47" t="s">
        <v>258</v>
      </c>
      <c r="B19" s="56">
        <v>681238</v>
      </c>
      <c r="C19" s="56">
        <v>681238</v>
      </c>
      <c r="D19" s="56">
        <v>298340.49</v>
      </c>
      <c r="E19" s="56">
        <v>681238</v>
      </c>
      <c r="F19" s="56">
        <v>681238</v>
      </c>
      <c r="G19" s="56">
        <v>850827</v>
      </c>
      <c r="H19" s="56">
        <v>850827</v>
      </c>
      <c r="I19" s="56">
        <v>850827</v>
      </c>
      <c r="J19" s="56">
        <v>850827</v>
      </c>
      <c r="K19" s="56">
        <v>850827</v>
      </c>
      <c r="L19" s="56">
        <v>850827</v>
      </c>
      <c r="M19" s="56">
        <v>3454644</v>
      </c>
      <c r="N19" s="48">
        <f>SUM(B19:M19)</f>
        <v>11582898.49</v>
      </c>
    </row>
    <row r="20" spans="1:14" x14ac:dyDescent="0.3">
      <c r="A20" s="47" t="s">
        <v>259</v>
      </c>
      <c r="B20" s="56">
        <v>-481418.22</v>
      </c>
      <c r="C20" s="56">
        <v>-500792.36</v>
      </c>
      <c r="D20" s="56">
        <v>-149189.89000000001</v>
      </c>
      <c r="E20" s="56">
        <v>-339417.85</v>
      </c>
      <c r="F20" s="56">
        <v>-345227.95</v>
      </c>
      <c r="G20" s="56">
        <v>-485192.50999999995</v>
      </c>
      <c r="H20" s="56">
        <v>-472425.86</v>
      </c>
      <c r="I20" s="56">
        <v>-468756.82999999996</v>
      </c>
      <c r="J20" s="56">
        <v>-467468.98</v>
      </c>
      <c r="K20" s="56">
        <v>-406100.64999999997</v>
      </c>
      <c r="L20" s="56">
        <v>-394772.07</v>
      </c>
      <c r="M20" s="56">
        <v>-1299545.68</v>
      </c>
      <c r="N20" s="49">
        <f>SUM(B20:M20)</f>
        <v>-5810308.8499999996</v>
      </c>
    </row>
    <row r="21" spans="1:14" ht="14.4" x14ac:dyDescent="0.3">
      <c r="A21" s="66" t="s">
        <v>260</v>
      </c>
      <c r="B21" s="51">
        <f t="shared" ref="B21:N21" si="2">SUM(B19:B20)</f>
        <v>199819.78000000003</v>
      </c>
      <c r="C21" s="51">
        <f t="shared" si="2"/>
        <v>180445.64</v>
      </c>
      <c r="D21" s="51">
        <f t="shared" si="2"/>
        <v>149150.59999999998</v>
      </c>
      <c r="E21" s="51">
        <f t="shared" si="2"/>
        <v>341820.15</v>
      </c>
      <c r="F21" s="51">
        <f t="shared" si="2"/>
        <v>336010.05</v>
      </c>
      <c r="G21" s="51">
        <f t="shared" si="2"/>
        <v>365634.49000000005</v>
      </c>
      <c r="H21" s="51">
        <f t="shared" si="2"/>
        <v>378401.14</v>
      </c>
      <c r="I21" s="51">
        <f t="shared" si="2"/>
        <v>382070.17000000004</v>
      </c>
      <c r="J21" s="51">
        <f t="shared" si="2"/>
        <v>383358.02</v>
      </c>
      <c r="K21" s="51">
        <f t="shared" si="2"/>
        <v>444726.35000000003</v>
      </c>
      <c r="L21" s="51">
        <f t="shared" si="2"/>
        <v>456054.93</v>
      </c>
      <c r="M21" s="51">
        <f t="shared" si="2"/>
        <v>2155098.3200000003</v>
      </c>
      <c r="N21" s="51">
        <f t="shared" si="2"/>
        <v>5772589.6400000006</v>
      </c>
    </row>
    <row r="22" spans="1:14" x14ac:dyDescent="0.3"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</row>
    <row r="23" spans="1:14" x14ac:dyDescent="0.3">
      <c r="A23" s="47" t="s">
        <v>261</v>
      </c>
      <c r="B23" s="56">
        <v>44590.59</v>
      </c>
      <c r="C23" s="56">
        <v>41713.78</v>
      </c>
      <c r="D23" s="56">
        <v>44590.59</v>
      </c>
      <c r="E23" s="56">
        <v>43152.18</v>
      </c>
      <c r="F23" s="56">
        <v>30117.4</v>
      </c>
      <c r="G23" s="56">
        <v>0</v>
      </c>
      <c r="H23" s="56">
        <v>0</v>
      </c>
      <c r="I23" s="56">
        <v>0</v>
      </c>
      <c r="J23" s="56">
        <v>0</v>
      </c>
      <c r="K23" s="56">
        <v>0</v>
      </c>
      <c r="L23" s="56">
        <f>23367.52+430538.54</f>
        <v>453906.06</v>
      </c>
      <c r="M23" s="56">
        <v>0</v>
      </c>
      <c r="N23" s="48">
        <f>SUM(B23:M23)</f>
        <v>658070.6</v>
      </c>
    </row>
    <row r="24" spans="1:14" x14ac:dyDescent="0.3">
      <c r="A24" s="47" t="s">
        <v>262</v>
      </c>
      <c r="B24" s="56">
        <v>-54844.39</v>
      </c>
      <c r="C24" s="56">
        <v>-49572.58</v>
      </c>
      <c r="D24" s="56">
        <v>-22298.33</v>
      </c>
      <c r="E24" s="56">
        <v>-21500.069999999996</v>
      </c>
      <c r="F24" s="56">
        <v>-15262.649999999998</v>
      </c>
      <c r="G24" s="56">
        <v>-9650.1500000000015</v>
      </c>
      <c r="H24" s="56">
        <v>-10516.24</v>
      </c>
      <c r="I24" s="56">
        <v>-9251.9599999999991</v>
      </c>
      <c r="J24" s="56">
        <v>-7186.12</v>
      </c>
      <c r="K24" s="56">
        <v>-11697.78</v>
      </c>
      <c r="L24" s="56">
        <v>-237054.81999999998</v>
      </c>
      <c r="M24" s="56">
        <v>-10637.5</v>
      </c>
      <c r="N24" s="49">
        <f>SUM(B24:M24)</f>
        <v>-459472.58999999997</v>
      </c>
    </row>
    <row r="25" spans="1:14" ht="14.4" x14ac:dyDescent="0.3">
      <c r="A25" s="65" t="s">
        <v>263</v>
      </c>
      <c r="B25" s="51">
        <f t="shared" ref="B25:N25" si="3">SUM(B23:B24)</f>
        <v>-10253.800000000003</v>
      </c>
      <c r="C25" s="51">
        <f t="shared" si="3"/>
        <v>-7858.8000000000029</v>
      </c>
      <c r="D25" s="51">
        <f t="shared" si="3"/>
        <v>22292.259999999995</v>
      </c>
      <c r="E25" s="51">
        <f t="shared" si="3"/>
        <v>21652.110000000004</v>
      </c>
      <c r="F25" s="51">
        <f t="shared" si="3"/>
        <v>14854.750000000004</v>
      </c>
      <c r="G25" s="51">
        <f t="shared" si="3"/>
        <v>-9650.1500000000015</v>
      </c>
      <c r="H25" s="51">
        <f t="shared" si="3"/>
        <v>-10516.24</v>
      </c>
      <c r="I25" s="51">
        <f t="shared" si="3"/>
        <v>-9251.9599999999991</v>
      </c>
      <c r="J25" s="51">
        <f t="shared" si="3"/>
        <v>-7186.12</v>
      </c>
      <c r="K25" s="51">
        <f t="shared" si="3"/>
        <v>-11697.78</v>
      </c>
      <c r="L25" s="51">
        <f t="shared" si="3"/>
        <v>216851.24000000002</v>
      </c>
      <c r="M25" s="51">
        <f t="shared" si="3"/>
        <v>-10637.5</v>
      </c>
      <c r="N25" s="51">
        <f t="shared" si="3"/>
        <v>198598.01</v>
      </c>
    </row>
    <row r="26" spans="1:14" x14ac:dyDescent="0.3">
      <c r="A26" s="67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</row>
    <row r="27" spans="1:14" x14ac:dyDescent="0.3">
      <c r="A27" s="47" t="s">
        <v>264</v>
      </c>
      <c r="B27" s="56">
        <v>402223</v>
      </c>
      <c r="C27" s="56">
        <v>402223</v>
      </c>
      <c r="D27" s="56">
        <v>111625</v>
      </c>
      <c r="E27" s="56">
        <v>305356</v>
      </c>
      <c r="F27" s="56">
        <v>305357</v>
      </c>
      <c r="G27" s="56">
        <v>0</v>
      </c>
      <c r="H27" s="56">
        <v>0</v>
      </c>
      <c r="I27" s="56">
        <v>1188514.71</v>
      </c>
      <c r="J27" s="56">
        <v>396171.57</v>
      </c>
      <c r="K27" s="56">
        <v>396171.57</v>
      </c>
      <c r="L27" s="56">
        <v>433420.15</v>
      </c>
      <c r="M27" s="56">
        <v>402379</v>
      </c>
      <c r="N27" s="48">
        <f>SUM(B27:M27)</f>
        <v>4343441</v>
      </c>
    </row>
    <row r="28" spans="1:14" x14ac:dyDescent="0.3">
      <c r="A28" s="47" t="s">
        <v>265</v>
      </c>
      <c r="B28" s="56">
        <v>-2318680</v>
      </c>
      <c r="C28" s="56">
        <v>-2318679</v>
      </c>
      <c r="D28" s="100">
        <v>-2673626</v>
      </c>
      <c r="E28" s="100">
        <v>-2436994</v>
      </c>
      <c r="F28" s="48">
        <v>-2436995</v>
      </c>
      <c r="G28" s="56">
        <v>976918</v>
      </c>
      <c r="H28" s="56">
        <v>976918</v>
      </c>
      <c r="I28" s="56">
        <v>-985910.86</v>
      </c>
      <c r="J28" s="56">
        <v>322641.71000000002</v>
      </c>
      <c r="K28" s="56">
        <v>322641.71000000002</v>
      </c>
      <c r="L28" s="56">
        <v>-971857.56</v>
      </c>
      <c r="M28" s="56">
        <v>106892</v>
      </c>
      <c r="N28" s="48">
        <f t="shared" ref="N28:N39" si="4">SUM(B28:M28)</f>
        <v>-11436730.999999998</v>
      </c>
    </row>
    <row r="29" spans="1:14" x14ac:dyDescent="0.3">
      <c r="A29" s="47" t="s">
        <v>266</v>
      </c>
      <c r="B29" s="56">
        <v>4427</v>
      </c>
      <c r="C29" s="56">
        <v>4426</v>
      </c>
      <c r="D29" s="56">
        <v>-623</v>
      </c>
      <c r="E29" s="56">
        <v>2743</v>
      </c>
      <c r="F29" s="56">
        <v>2743</v>
      </c>
      <c r="G29" s="56">
        <v>0</v>
      </c>
      <c r="H29" s="56">
        <v>0</v>
      </c>
      <c r="I29" s="56">
        <v>11952.43</v>
      </c>
      <c r="J29" s="56">
        <v>3984.14</v>
      </c>
      <c r="K29" s="56">
        <v>3984.14</v>
      </c>
      <c r="L29" s="56">
        <v>4859.28</v>
      </c>
      <c r="M29" s="56">
        <v>4130</v>
      </c>
      <c r="N29" s="48">
        <f t="shared" si="4"/>
        <v>42625.99</v>
      </c>
    </row>
    <row r="30" spans="1:14" x14ac:dyDescent="0.3">
      <c r="A30" s="47" t="s">
        <v>267</v>
      </c>
      <c r="B30" s="56">
        <v>175556</v>
      </c>
      <c r="C30" s="56">
        <v>175555</v>
      </c>
      <c r="D30" s="56">
        <v>4993</v>
      </c>
      <c r="E30" s="56">
        <v>118702</v>
      </c>
      <c r="F30" s="56">
        <v>118701</v>
      </c>
      <c r="G30" s="56">
        <v>97443</v>
      </c>
      <c r="H30" s="56">
        <v>97443</v>
      </c>
      <c r="I30" s="56">
        <v>-192611.99</v>
      </c>
      <c r="J30" s="56">
        <v>758</v>
      </c>
      <c r="K30" s="56">
        <v>758</v>
      </c>
      <c r="L30" s="56">
        <v>9691</v>
      </c>
      <c r="M30" s="56">
        <v>5805</v>
      </c>
      <c r="N30" s="48">
        <f t="shared" si="4"/>
        <v>612793.01</v>
      </c>
    </row>
    <row r="31" spans="1:14" x14ac:dyDescent="0.3">
      <c r="A31" s="47" t="s">
        <v>268</v>
      </c>
      <c r="B31" s="56">
        <v>1208487.1599999999</v>
      </c>
      <c r="C31" s="56">
        <v>906888.45</v>
      </c>
      <c r="D31" s="56">
        <v>523431.04</v>
      </c>
      <c r="E31" s="56">
        <v>861105.38</v>
      </c>
      <c r="F31" s="56">
        <v>1063703.47</v>
      </c>
      <c r="G31" s="56">
        <v>882906</v>
      </c>
      <c r="H31" s="56">
        <v>882906</v>
      </c>
      <c r="I31" s="56">
        <v>882911</v>
      </c>
      <c r="J31" s="56">
        <v>1124392.1000000001</v>
      </c>
      <c r="K31" s="56">
        <v>1299912.6299999999</v>
      </c>
      <c r="L31" s="56">
        <v>1308850.23</v>
      </c>
      <c r="M31" s="56">
        <v>1878765.99</v>
      </c>
      <c r="N31" s="48">
        <f t="shared" si="4"/>
        <v>12824259.450000001</v>
      </c>
    </row>
    <row r="32" spans="1:14" x14ac:dyDescent="0.3">
      <c r="A32" s="47" t="s">
        <v>269</v>
      </c>
      <c r="B32" s="56">
        <v>79233.25</v>
      </c>
      <c r="C32" s="56">
        <v>2304.38</v>
      </c>
      <c r="D32" s="56">
        <v>79255.490000000005</v>
      </c>
      <c r="E32" s="56">
        <v>77798.63</v>
      </c>
      <c r="F32" s="56">
        <v>77781.539999999994</v>
      </c>
      <c r="G32" s="56">
        <v>2125.66</v>
      </c>
      <c r="H32" s="56">
        <v>77996.149999999994</v>
      </c>
      <c r="I32" s="56">
        <v>81541.42</v>
      </c>
      <c r="J32" s="56">
        <v>2446.8200000000002</v>
      </c>
      <c r="K32" s="56">
        <v>62787.6</v>
      </c>
      <c r="L32" s="56">
        <v>78005.56</v>
      </c>
      <c r="M32" s="56">
        <v>10698.4</v>
      </c>
      <c r="N32" s="48">
        <f t="shared" si="4"/>
        <v>631974.9</v>
      </c>
    </row>
    <row r="33" spans="1:15" x14ac:dyDescent="0.3">
      <c r="A33" s="47" t="s">
        <v>270</v>
      </c>
      <c r="B33" s="56">
        <v>289186.19</v>
      </c>
      <c r="C33" s="56">
        <v>279029.01</v>
      </c>
      <c r="D33">
        <v>306052.92</v>
      </c>
      <c r="E33">
        <v>297199.51</v>
      </c>
      <c r="F33">
        <v>306022.31</v>
      </c>
      <c r="G33" s="56">
        <v>468853.45</v>
      </c>
      <c r="H33" s="56">
        <v>371005.31</v>
      </c>
      <c r="I33" s="56">
        <v>424298.83</v>
      </c>
      <c r="J33" s="56">
        <v>364984.8</v>
      </c>
      <c r="K33" s="56">
        <v>213293.98</v>
      </c>
      <c r="L33" s="56">
        <v>361625.53</v>
      </c>
      <c r="M33" s="56">
        <v>369875.97</v>
      </c>
      <c r="N33" s="48">
        <f t="shared" si="4"/>
        <v>4051427.8099999996</v>
      </c>
      <c r="O33">
        <f>N33/O39</f>
        <v>0.75607530724114969</v>
      </c>
    </row>
    <row r="34" spans="1:15" x14ac:dyDescent="0.3">
      <c r="A34" s="47" t="s">
        <v>271</v>
      </c>
      <c r="B34" s="56">
        <v>548937.68999999994</v>
      </c>
      <c r="C34" s="56">
        <v>1436269.89</v>
      </c>
      <c r="D34" s="56">
        <v>221114.65</v>
      </c>
      <c r="E34" s="56">
        <v>537341.05000000005</v>
      </c>
      <c r="F34" s="56">
        <v>541270.22</v>
      </c>
      <c r="G34" s="56">
        <v>738939.34</v>
      </c>
      <c r="H34" s="56">
        <v>620818.17000000004</v>
      </c>
      <c r="I34" s="56">
        <v>618535.65</v>
      </c>
      <c r="J34" s="56">
        <v>601701.94999999995</v>
      </c>
      <c r="K34" s="56">
        <v>625124.93000000005</v>
      </c>
      <c r="L34" s="56">
        <v>597620.29</v>
      </c>
      <c r="M34" s="56">
        <v>605589.92000000004</v>
      </c>
      <c r="N34" s="48">
        <f t="shared" si="4"/>
        <v>7693263.75</v>
      </c>
    </row>
    <row r="35" spans="1:15" x14ac:dyDescent="0.3">
      <c r="A35" s="47" t="s">
        <v>272</v>
      </c>
      <c r="B35" s="56">
        <v>504333</v>
      </c>
      <c r="C35" s="56">
        <v>504333</v>
      </c>
      <c r="D35" s="100">
        <v>504333</v>
      </c>
      <c r="E35" s="100">
        <v>91360</v>
      </c>
      <c r="F35" s="48">
        <v>91360</v>
      </c>
      <c r="G35" s="56">
        <v>91360</v>
      </c>
      <c r="H35" s="56">
        <v>-26420</v>
      </c>
      <c r="I35" s="56">
        <v>-26420</v>
      </c>
      <c r="J35" s="56">
        <v>-26420</v>
      </c>
      <c r="K35" s="56">
        <v>-309261</v>
      </c>
      <c r="L35" s="56">
        <v>-309261</v>
      </c>
      <c r="M35" s="56">
        <v>-309261</v>
      </c>
      <c r="N35" s="48">
        <f t="shared" si="4"/>
        <v>780036</v>
      </c>
    </row>
    <row r="36" spans="1:15" x14ac:dyDescent="0.3">
      <c r="A36" s="47" t="s">
        <v>273</v>
      </c>
      <c r="B36" s="56">
        <v>15571.91</v>
      </c>
      <c r="C36" s="56">
        <v>15558.18</v>
      </c>
      <c r="D36" s="56">
        <v>15596.07</v>
      </c>
      <c r="E36" s="56">
        <v>15635.61</v>
      </c>
      <c r="F36" s="56">
        <v>15776.16</v>
      </c>
      <c r="G36" s="56">
        <v>15809.05</v>
      </c>
      <c r="H36" s="56">
        <v>15829.26</v>
      </c>
      <c r="I36" s="56">
        <v>15874.2</v>
      </c>
      <c r="J36" s="56">
        <v>15849.07</v>
      </c>
      <c r="K36" s="56">
        <v>15840.14</v>
      </c>
      <c r="L36" s="56">
        <v>15859.900000000001</v>
      </c>
      <c r="M36" s="56">
        <v>15899.64</v>
      </c>
      <c r="N36" s="48">
        <f t="shared" si="4"/>
        <v>189099.19</v>
      </c>
    </row>
    <row r="37" spans="1:15" x14ac:dyDescent="0.3">
      <c r="A37" s="47" t="s">
        <v>274</v>
      </c>
      <c r="B37" s="56">
        <v>22238.06</v>
      </c>
      <c r="C37" s="56">
        <v>51764.7</v>
      </c>
      <c r="D37" s="56">
        <v>20920.34</v>
      </c>
      <c r="E37" s="56">
        <v>57364.34</v>
      </c>
      <c r="F37" s="56">
        <v>30408.97</v>
      </c>
      <c r="G37" s="56">
        <v>46638.5</v>
      </c>
      <c r="H37" s="56">
        <v>17188.03</v>
      </c>
      <c r="I37" s="56">
        <v>9286.77</v>
      </c>
      <c r="J37" s="56">
        <v>-3826.56</v>
      </c>
      <c r="K37" s="56">
        <v>-35904.65</v>
      </c>
      <c r="L37" s="56">
        <v>-36456.639999999999</v>
      </c>
      <c r="M37" s="56">
        <v>40.78</v>
      </c>
      <c r="N37" s="48">
        <f t="shared" si="4"/>
        <v>179662.63999999998</v>
      </c>
    </row>
    <row r="38" spans="1:15" x14ac:dyDescent="0.3">
      <c r="A38" s="47" t="s">
        <v>275</v>
      </c>
      <c r="B38" s="56">
        <v>13846.15</v>
      </c>
      <c r="C38" s="56">
        <v>94854.74</v>
      </c>
      <c r="D38" s="56">
        <v>21085.57</v>
      </c>
      <c r="E38" s="56">
        <v>53282.67</v>
      </c>
      <c r="F38" s="56">
        <v>45008.959999999999</v>
      </c>
      <c r="G38" s="56">
        <v>7113.89</v>
      </c>
      <c r="H38" s="56">
        <v>52906.7</v>
      </c>
      <c r="I38" s="56">
        <v>148962.98000000001</v>
      </c>
      <c r="J38" s="56">
        <v>135265.81</v>
      </c>
      <c r="K38" s="56">
        <v>159861.29</v>
      </c>
      <c r="L38" s="56">
        <v>86543.33</v>
      </c>
      <c r="M38" s="56">
        <v>47227.9</v>
      </c>
      <c r="N38" s="48">
        <f t="shared" si="4"/>
        <v>865959.99</v>
      </c>
    </row>
    <row r="39" spans="1:15" x14ac:dyDescent="0.3">
      <c r="A39" s="47" t="s">
        <v>276</v>
      </c>
      <c r="B39" s="56">
        <v>7418.22</v>
      </c>
      <c r="C39" s="56">
        <v>7401.46</v>
      </c>
      <c r="D39" s="56">
        <v>2273.0300000000002</v>
      </c>
      <c r="E39" s="56">
        <v>4961.12</v>
      </c>
      <c r="F39" s="56">
        <v>6274.2</v>
      </c>
      <c r="G39" s="56">
        <v>-876485.71</v>
      </c>
      <c r="H39" s="56">
        <v>-519502.24</v>
      </c>
      <c r="I39" s="56">
        <v>1191.0899999999999</v>
      </c>
      <c r="J39" s="56">
        <v>4922.59</v>
      </c>
      <c r="K39" s="56">
        <v>1427544.33</v>
      </c>
      <c r="L39" s="56">
        <v>3600</v>
      </c>
      <c r="M39" s="56">
        <v>2750</v>
      </c>
      <c r="N39" s="49">
        <f t="shared" si="4"/>
        <v>72348.090000000317</v>
      </c>
      <c r="O39" s="51">
        <f>N39+N38+N37+N36+N33</f>
        <v>5358497.72</v>
      </c>
    </row>
    <row r="40" spans="1:15" ht="14.4" x14ac:dyDescent="0.3">
      <c r="A40" s="65" t="s">
        <v>53</v>
      </c>
      <c r="B40" s="51">
        <f t="shared" ref="B40:G40" si="5">SUM(B27:B39)</f>
        <v>952777.62999999989</v>
      </c>
      <c r="C40" s="51">
        <f t="shared" si="5"/>
        <v>1561928.8099999998</v>
      </c>
      <c r="D40" s="51">
        <f t="shared" si="5"/>
        <v>-863568.89000000025</v>
      </c>
      <c r="E40" s="51">
        <f t="shared" si="5"/>
        <v>-14144.690000000173</v>
      </c>
      <c r="F40" s="51">
        <f t="shared" si="5"/>
        <v>167411.83000000005</v>
      </c>
      <c r="G40" s="51">
        <f t="shared" si="5"/>
        <v>2451621.1799999997</v>
      </c>
      <c r="H40" s="51">
        <f t="shared" ref="H40:N40" si="6">SUM(H27:H39)</f>
        <v>2567088.38</v>
      </c>
      <c r="I40" s="51">
        <f t="shared" si="6"/>
        <v>2178126.23</v>
      </c>
      <c r="J40" s="51">
        <f t="shared" si="6"/>
        <v>2942871.9999999995</v>
      </c>
      <c r="K40" s="51">
        <f t="shared" si="6"/>
        <v>4182754.6700000004</v>
      </c>
      <c r="L40" s="51">
        <f t="shared" si="6"/>
        <v>1582500.07</v>
      </c>
      <c r="M40" s="51">
        <f t="shared" si="6"/>
        <v>3140793.6</v>
      </c>
      <c r="N40" s="51">
        <f t="shared" si="6"/>
        <v>20850160.820000004</v>
      </c>
    </row>
    <row r="41" spans="1:15" x14ac:dyDescent="0.3"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3">
      <c r="A42" s="70" t="s">
        <v>228</v>
      </c>
      <c r="B42" s="56">
        <v>-234473.17</v>
      </c>
      <c r="C42" s="56">
        <v>-81900.09</v>
      </c>
      <c r="D42" s="56">
        <v>-245383.07</v>
      </c>
      <c r="E42" s="56">
        <v>-152030.69</v>
      </c>
      <c r="F42" s="56">
        <v>804273.72</v>
      </c>
      <c r="G42" s="56">
        <v>-159410.79999999999</v>
      </c>
      <c r="H42" s="56">
        <v>-221555.62</v>
      </c>
      <c r="I42" s="56">
        <v>-223157.71000000002</v>
      </c>
      <c r="J42" s="56">
        <v>-153520.97</v>
      </c>
      <c r="K42" s="56">
        <v>-227173.51</v>
      </c>
      <c r="L42" s="56">
        <v>885102.66999999993</v>
      </c>
      <c r="M42" s="56">
        <v>-217312.16</v>
      </c>
      <c r="N42" s="48">
        <f>SUM(B42:M42)</f>
        <v>-226541.40000000011</v>
      </c>
    </row>
    <row r="43" spans="1:15" x14ac:dyDescent="0.3">
      <c r="A43" s="47" t="s">
        <v>229</v>
      </c>
      <c r="B43" s="56">
        <v>156317.58000000002</v>
      </c>
      <c r="C43" s="56">
        <v>572306.39</v>
      </c>
      <c r="D43" s="56">
        <v>431570.16000000003</v>
      </c>
      <c r="E43" s="56">
        <v>386848.05</v>
      </c>
      <c r="F43" s="56">
        <v>-615374.5</v>
      </c>
      <c r="G43" s="56">
        <v>108214.04000000001</v>
      </c>
      <c r="H43" s="56">
        <v>369545.83</v>
      </c>
      <c r="I43" s="56">
        <v>715864.72</v>
      </c>
      <c r="J43" s="56">
        <v>216763.97</v>
      </c>
      <c r="K43" s="56">
        <v>595965.96</v>
      </c>
      <c r="L43" s="56">
        <v>-1404421.43</v>
      </c>
      <c r="M43" s="56">
        <v>-564789.25</v>
      </c>
      <c r="N43" s="48">
        <f>SUM(B43:M43)</f>
        <v>968811.52000000025</v>
      </c>
    </row>
    <row r="44" spans="1:15" x14ac:dyDescent="0.3">
      <c r="A44" s="47" t="s">
        <v>277</v>
      </c>
      <c r="B44" s="56">
        <v>0</v>
      </c>
      <c r="C44" s="56">
        <v>0</v>
      </c>
      <c r="D44" s="56"/>
      <c r="E44" s="56"/>
      <c r="F44" s="56">
        <v>559.27</v>
      </c>
      <c r="G44" s="56">
        <v>-11.89</v>
      </c>
      <c r="H44" s="56">
        <v>-1145.9100000000001</v>
      </c>
      <c r="I44" s="56">
        <v>-4339.79</v>
      </c>
      <c r="J44" s="56">
        <v>-1889.58</v>
      </c>
      <c r="K44" s="56">
        <v>-24590.14</v>
      </c>
      <c r="L44" s="56">
        <v>-4100.54</v>
      </c>
      <c r="M44" s="56">
        <v>-10018.32</v>
      </c>
      <c r="N44" s="48">
        <f t="shared" ref="N44:N45" si="7">SUM(B44:M44)</f>
        <v>-45536.9</v>
      </c>
    </row>
    <row r="45" spans="1:15" x14ac:dyDescent="0.3">
      <c r="A45" s="47" t="s">
        <v>278</v>
      </c>
      <c r="B45" s="56">
        <v>0</v>
      </c>
      <c r="C45" s="56">
        <v>0</v>
      </c>
      <c r="D45" s="56"/>
      <c r="E45" s="56"/>
      <c r="F45" s="56">
        <v>-7752.7</v>
      </c>
      <c r="G45" s="56">
        <v>-179.25</v>
      </c>
      <c r="H45" s="56">
        <v>-6211.86</v>
      </c>
      <c r="I45" s="56">
        <v>-38967.660000000003</v>
      </c>
      <c r="J45" s="56">
        <v>-23579.37</v>
      </c>
      <c r="K45" s="56">
        <v>-60688.56</v>
      </c>
      <c r="L45" s="56">
        <v>-28466.35</v>
      </c>
      <c r="M45" s="56">
        <v>-39294.39</v>
      </c>
      <c r="N45" s="48">
        <f t="shared" si="7"/>
        <v>-205140.14</v>
      </c>
    </row>
    <row r="46" spans="1:15" x14ac:dyDescent="0.3">
      <c r="A46" s="47" t="s">
        <v>279</v>
      </c>
      <c r="B46" s="56">
        <v>-11659.17</v>
      </c>
      <c r="C46" s="56">
        <v>-15688.41</v>
      </c>
      <c r="D46" s="56">
        <v>-6324.82</v>
      </c>
      <c r="E46" s="56">
        <v>-2293.63</v>
      </c>
      <c r="F46" s="56">
        <v>-4436.4399999999996</v>
      </c>
      <c r="G46" s="56">
        <v>-5157.79</v>
      </c>
      <c r="H46" s="56">
        <v>-3859.33</v>
      </c>
      <c r="I46" s="56">
        <v>-4400.3599999999997</v>
      </c>
      <c r="J46" s="56">
        <v>-5915.24</v>
      </c>
      <c r="K46" s="56">
        <v>-6095.58</v>
      </c>
      <c r="L46" s="56">
        <v>-5915.25</v>
      </c>
      <c r="M46" s="56">
        <v>-3787.2</v>
      </c>
      <c r="N46" s="48">
        <f>SUM(B46:M46)</f>
        <v>-75533.22</v>
      </c>
    </row>
    <row r="47" spans="1:15" x14ac:dyDescent="0.3">
      <c r="A47" s="47" t="s">
        <v>280</v>
      </c>
      <c r="B47" s="56">
        <v>-67923.58</v>
      </c>
      <c r="C47" s="56">
        <v>-70272.89</v>
      </c>
      <c r="D47" s="56">
        <v>-73608.02</v>
      </c>
      <c r="E47" s="56">
        <v>-73309.17</v>
      </c>
      <c r="F47" s="56">
        <v>-82523.820000000007</v>
      </c>
      <c r="G47" s="56">
        <v>-67975.17</v>
      </c>
      <c r="H47" s="56">
        <v>-83111.34</v>
      </c>
      <c r="I47" s="56">
        <v>-88208.15</v>
      </c>
      <c r="J47" s="56">
        <v>-81540.31</v>
      </c>
      <c r="K47" s="56">
        <v>-88277.79</v>
      </c>
      <c r="L47" s="56">
        <v>-67696.39</v>
      </c>
      <c r="M47" s="56">
        <v>-69869.63</v>
      </c>
      <c r="N47" s="48">
        <f t="shared" ref="N47:N102" si="8">SUM(B47:M47)</f>
        <v>-914316.26</v>
      </c>
    </row>
    <row r="48" spans="1:15" x14ac:dyDescent="0.3">
      <c r="A48" s="47" t="s">
        <v>230</v>
      </c>
      <c r="B48" s="56">
        <v>-799379.88</v>
      </c>
      <c r="C48" s="56">
        <v>-1010959.73</v>
      </c>
      <c r="D48" s="56">
        <v>-1009694.93</v>
      </c>
      <c r="E48" s="56">
        <v>-984986.72</v>
      </c>
      <c r="F48" s="56">
        <v>-1036254.05</v>
      </c>
      <c r="G48" s="56">
        <v>-928736.27</v>
      </c>
      <c r="H48" s="56">
        <v>-979195.94</v>
      </c>
      <c r="I48" s="56">
        <v>-1025278.12</v>
      </c>
      <c r="J48" s="56">
        <v>-936748.26</v>
      </c>
      <c r="K48" s="56">
        <v>-1023401.63</v>
      </c>
      <c r="L48" s="56">
        <v>-895812.12</v>
      </c>
      <c r="M48" s="56">
        <v>-758672.3</v>
      </c>
      <c r="N48" s="48">
        <f t="shared" si="8"/>
        <v>-11389119.950000001</v>
      </c>
    </row>
    <row r="49" spans="1:14" x14ac:dyDescent="0.3">
      <c r="A49" s="47" t="s">
        <v>281</v>
      </c>
      <c r="B49" s="56">
        <v>-16341.23</v>
      </c>
      <c r="C49" s="56">
        <v>-18504.5</v>
      </c>
      <c r="D49" s="56">
        <v>-19023.240000000002</v>
      </c>
      <c r="E49" s="56">
        <v>-17141.5</v>
      </c>
      <c r="F49" s="56">
        <v>-22097.8</v>
      </c>
      <c r="G49" s="56">
        <v>-16610.37</v>
      </c>
      <c r="H49" s="56">
        <v>-19902.650000000001</v>
      </c>
      <c r="I49" s="56">
        <v>-18814.259999999998</v>
      </c>
      <c r="J49" s="56">
        <v>-18536.71</v>
      </c>
      <c r="K49" s="56">
        <v>-22955.51</v>
      </c>
      <c r="L49" s="56">
        <v>-15809.01</v>
      </c>
      <c r="M49" s="56">
        <v>-13529.76</v>
      </c>
      <c r="N49" s="48">
        <f t="shared" si="8"/>
        <v>-219266.54000000004</v>
      </c>
    </row>
    <row r="50" spans="1:14" x14ac:dyDescent="0.3">
      <c r="A50" s="47" t="s">
        <v>282</v>
      </c>
      <c r="B50" s="56">
        <v>-53623.38</v>
      </c>
      <c r="C50" s="56">
        <v>-68468.33</v>
      </c>
      <c r="D50" s="56">
        <v>-71358.16</v>
      </c>
      <c r="E50" s="56">
        <v>-66107.210000000006</v>
      </c>
      <c r="F50" s="56">
        <v>-69678.98</v>
      </c>
      <c r="G50" s="56">
        <v>-63673.02</v>
      </c>
      <c r="H50" s="56">
        <v>-67926.03</v>
      </c>
      <c r="I50" s="56">
        <v>-61439.72</v>
      </c>
      <c r="J50" s="56">
        <v>-44104.59</v>
      </c>
      <c r="K50" s="56">
        <v>-68632.820000000007</v>
      </c>
      <c r="L50" s="56">
        <v>-54961.97</v>
      </c>
      <c r="M50" s="56">
        <v>-37224.620000000003</v>
      </c>
      <c r="N50" s="48">
        <f t="shared" si="8"/>
        <v>-727198.83</v>
      </c>
    </row>
    <row r="51" spans="1:14" x14ac:dyDescent="0.3">
      <c r="A51" s="47" t="s">
        <v>231</v>
      </c>
      <c r="B51" s="56">
        <v>-59264.92</v>
      </c>
      <c r="C51" s="56">
        <v>-93548.33</v>
      </c>
      <c r="D51" s="56">
        <v>-89291.35</v>
      </c>
      <c r="E51" s="56">
        <v>-81571.86</v>
      </c>
      <c r="F51" s="56">
        <v>-90931</v>
      </c>
      <c r="G51" s="56">
        <v>-71063.98</v>
      </c>
      <c r="H51" s="56">
        <v>-84979.199999999997</v>
      </c>
      <c r="I51" s="56">
        <v>-85004.27</v>
      </c>
      <c r="J51" s="56">
        <v>-73410.350000000006</v>
      </c>
      <c r="K51" s="56">
        <v>-93292.81</v>
      </c>
      <c r="L51" s="56">
        <v>-73813.78</v>
      </c>
      <c r="M51" s="56">
        <v>-55105.07</v>
      </c>
      <c r="N51" s="48">
        <f t="shared" si="8"/>
        <v>-951276.92</v>
      </c>
    </row>
    <row r="52" spans="1:14" x14ac:dyDescent="0.3">
      <c r="A52" s="47" t="s">
        <v>283</v>
      </c>
      <c r="B52" s="56">
        <v>-36292.720000000001</v>
      </c>
      <c r="C52" s="56">
        <v>-43103.05</v>
      </c>
      <c r="D52" s="56">
        <v>-49913.21</v>
      </c>
      <c r="E52" s="56">
        <v>-41869.79</v>
      </c>
      <c r="F52" s="56">
        <v>-45059.46</v>
      </c>
      <c r="G52" s="56">
        <v>-36804.15</v>
      </c>
      <c r="H52" s="56">
        <v>-48119.19</v>
      </c>
      <c r="I52" s="56">
        <v>-37583.019999999997</v>
      </c>
      <c r="J52" s="56">
        <v>-29096.48</v>
      </c>
      <c r="K52" s="56">
        <v>-37785.24</v>
      </c>
      <c r="L52" s="56">
        <v>-26642.71</v>
      </c>
      <c r="M52" s="56">
        <v>-25979.22</v>
      </c>
      <c r="N52" s="48">
        <f t="shared" si="8"/>
        <v>-458248.24</v>
      </c>
    </row>
    <row r="53" spans="1:14" x14ac:dyDescent="0.3">
      <c r="A53" s="47" t="s">
        <v>237</v>
      </c>
      <c r="B53" s="56">
        <v>-51760.9</v>
      </c>
      <c r="C53" s="56">
        <v>-58570.11</v>
      </c>
      <c r="D53" s="56">
        <v>-75399.06</v>
      </c>
      <c r="E53" s="56">
        <v>-90275.56</v>
      </c>
      <c r="F53" s="56">
        <v>-119096.02</v>
      </c>
      <c r="G53" s="56">
        <v>-116923.94</v>
      </c>
      <c r="H53" s="56">
        <v>-106044.44</v>
      </c>
      <c r="I53" s="56">
        <v>-137194.71</v>
      </c>
      <c r="J53" s="56">
        <v>-103889.17</v>
      </c>
      <c r="K53" s="56">
        <v>-128185.07</v>
      </c>
      <c r="L53" s="56">
        <v>-83814.289999999994</v>
      </c>
      <c r="M53" s="56">
        <v>-52530.55</v>
      </c>
      <c r="N53" s="48">
        <f t="shared" si="8"/>
        <v>-1123683.82</v>
      </c>
    </row>
    <row r="54" spans="1:14" x14ac:dyDescent="0.3">
      <c r="A54" s="47" t="s">
        <v>284</v>
      </c>
      <c r="B54" s="56"/>
      <c r="C54" s="56"/>
      <c r="D54" s="56"/>
      <c r="E54" s="56"/>
      <c r="F54" s="56"/>
      <c r="G54" s="56"/>
      <c r="H54" s="56"/>
      <c r="I54" s="56"/>
      <c r="J54" s="56">
        <v>0</v>
      </c>
      <c r="K54" s="56">
        <v>0</v>
      </c>
      <c r="L54" s="56">
        <v>-950.66</v>
      </c>
      <c r="M54" s="56">
        <v>0</v>
      </c>
      <c r="N54" s="48"/>
    </row>
    <row r="55" spans="1:14" x14ac:dyDescent="0.3">
      <c r="A55" s="47" t="s">
        <v>285</v>
      </c>
      <c r="B55" s="56">
        <v>-29208.16</v>
      </c>
      <c r="C55" s="56">
        <v>-27972.51</v>
      </c>
      <c r="D55" s="56">
        <v>-32360.07</v>
      </c>
      <c r="E55" s="56">
        <v>-32808.82</v>
      </c>
      <c r="F55" s="56">
        <v>-34135.269999999997</v>
      </c>
      <c r="G55" s="56">
        <v>-27041.35</v>
      </c>
      <c r="H55" s="56">
        <v>-23300.51</v>
      </c>
      <c r="I55" s="56">
        <v>-29021.73</v>
      </c>
      <c r="J55" s="56">
        <v>-25905.01</v>
      </c>
      <c r="K55" s="56">
        <v>-31734.77</v>
      </c>
      <c r="L55" s="56">
        <v>-19446.86</v>
      </c>
      <c r="M55" s="56">
        <v>-16105.44</v>
      </c>
      <c r="N55" s="48">
        <f t="shared" si="8"/>
        <v>-329040.5</v>
      </c>
    </row>
    <row r="56" spans="1:14" x14ac:dyDescent="0.3">
      <c r="A56" s="47" t="s">
        <v>232</v>
      </c>
      <c r="B56" s="56">
        <v>-358834.68</v>
      </c>
      <c r="C56" s="56">
        <v>-379527.94</v>
      </c>
      <c r="D56" s="56">
        <v>-368142.58</v>
      </c>
      <c r="E56" s="56">
        <v>-370707.14</v>
      </c>
      <c r="F56" s="56">
        <v>-400381.04</v>
      </c>
      <c r="G56" s="56">
        <v>-368818.75</v>
      </c>
      <c r="H56" s="56">
        <v>-359624.36</v>
      </c>
      <c r="I56" s="56">
        <v>-407090.95</v>
      </c>
      <c r="J56" s="56">
        <v>-343520.85</v>
      </c>
      <c r="K56" s="56">
        <v>-401178.21</v>
      </c>
      <c r="L56" s="56">
        <v>-319368.57</v>
      </c>
      <c r="M56" s="56">
        <v>-273077.96000000002</v>
      </c>
      <c r="N56" s="48">
        <f t="shared" si="8"/>
        <v>-4350273.03</v>
      </c>
    </row>
    <row r="57" spans="1:14" x14ac:dyDescent="0.3">
      <c r="A57" s="47" t="s">
        <v>238</v>
      </c>
      <c r="B57" s="56">
        <v>-571888.82999999996</v>
      </c>
      <c r="C57" s="56">
        <v>-710891.24</v>
      </c>
      <c r="D57" s="56">
        <v>-706779.79</v>
      </c>
      <c r="E57" s="56">
        <v>-688560.66</v>
      </c>
      <c r="F57" s="56">
        <v>-783352.75</v>
      </c>
      <c r="G57" s="56">
        <v>-687395.38</v>
      </c>
      <c r="H57" s="56">
        <v>-709998.82</v>
      </c>
      <c r="I57" s="56">
        <v>-769532.4</v>
      </c>
      <c r="J57" s="56">
        <v>-642859.84</v>
      </c>
      <c r="K57" s="56">
        <v>-749573.91</v>
      </c>
      <c r="L57" s="56">
        <v>-623716.51</v>
      </c>
      <c r="M57" s="56">
        <v>-534944.51</v>
      </c>
      <c r="N57" s="48">
        <f t="shared" si="8"/>
        <v>-8179494.6399999997</v>
      </c>
    </row>
    <row r="58" spans="1:14" x14ac:dyDescent="0.3">
      <c r="A58" s="47" t="s">
        <v>286</v>
      </c>
      <c r="B58" s="56">
        <v>-34625.11</v>
      </c>
      <c r="C58" s="56">
        <v>-43712.92</v>
      </c>
      <c r="D58" s="56">
        <v>-45212.49</v>
      </c>
      <c r="E58" s="56">
        <v>-53181.67</v>
      </c>
      <c r="F58" s="56">
        <v>-52270.2</v>
      </c>
      <c r="G58" s="56">
        <v>-44111.05</v>
      </c>
      <c r="H58" s="56">
        <v>-55994.73</v>
      </c>
      <c r="I58" s="56">
        <v>-62079.69</v>
      </c>
      <c r="J58" s="56">
        <v>-54790.93</v>
      </c>
      <c r="K58" s="56">
        <v>-69296.55</v>
      </c>
      <c r="L58" s="56">
        <v>-44359.25</v>
      </c>
      <c r="M58" s="56">
        <v>-35839.96</v>
      </c>
      <c r="N58" s="48">
        <f t="shared" si="8"/>
        <v>-595474.54999999993</v>
      </c>
    </row>
    <row r="59" spans="1:14" x14ac:dyDescent="0.3">
      <c r="A59" s="47" t="s">
        <v>287</v>
      </c>
      <c r="B59" s="56">
        <v>-11210.95</v>
      </c>
      <c r="C59" s="56">
        <v>-12601.97</v>
      </c>
      <c r="D59" s="56">
        <v>-10888.57</v>
      </c>
      <c r="E59" s="56">
        <v>-12945.23</v>
      </c>
      <c r="F59" s="56">
        <v>-13876.92</v>
      </c>
      <c r="G59" s="56">
        <v>-9266.66</v>
      </c>
      <c r="H59" s="56">
        <v>-12031.02</v>
      </c>
      <c r="I59" s="56">
        <v>-11896.41</v>
      </c>
      <c r="J59" s="56">
        <v>-11062.55</v>
      </c>
      <c r="K59" s="56">
        <v>-13552.6</v>
      </c>
      <c r="L59" s="56">
        <v>-9864.64</v>
      </c>
      <c r="M59" s="56">
        <v>-10881.17</v>
      </c>
      <c r="N59" s="48">
        <f t="shared" si="8"/>
        <v>-140078.69000000003</v>
      </c>
    </row>
    <row r="60" spans="1:14" x14ac:dyDescent="0.3">
      <c r="A60" s="47" t="s">
        <v>233</v>
      </c>
      <c r="B60" s="56">
        <v>-58043.46</v>
      </c>
      <c r="C60" s="56">
        <v>-59528.36</v>
      </c>
      <c r="D60" s="56">
        <v>-61332.47</v>
      </c>
      <c r="E60" s="56">
        <v>-58291.35</v>
      </c>
      <c r="F60" s="56">
        <v>-64460.04</v>
      </c>
      <c r="G60" s="56">
        <v>-52306.6</v>
      </c>
      <c r="H60" s="56">
        <v>-56068.65</v>
      </c>
      <c r="I60" s="56">
        <v>-55085.2</v>
      </c>
      <c r="J60" s="56">
        <v>-41186.22</v>
      </c>
      <c r="K60" s="56">
        <v>-59429.31</v>
      </c>
      <c r="L60" s="56">
        <v>-37260.480000000003</v>
      </c>
      <c r="M60" s="56">
        <v>-37816.04</v>
      </c>
      <c r="N60" s="48">
        <f t="shared" si="8"/>
        <v>-640808.17999999993</v>
      </c>
    </row>
    <row r="61" spans="1:14" x14ac:dyDescent="0.3">
      <c r="A61" s="47" t="s">
        <v>234</v>
      </c>
      <c r="B61" s="56">
        <v>-293766.71000000002</v>
      </c>
      <c r="C61" s="56">
        <v>-343894.55</v>
      </c>
      <c r="D61" s="56">
        <v>-338244.33</v>
      </c>
      <c r="E61" s="56">
        <v>-337242.18</v>
      </c>
      <c r="F61" s="56">
        <v>-372072.01</v>
      </c>
      <c r="G61" s="56">
        <v>-333528.5</v>
      </c>
      <c r="H61" s="56">
        <v>-324827.69</v>
      </c>
      <c r="I61" s="56">
        <v>-330825.65999999997</v>
      </c>
      <c r="J61" s="56">
        <v>-300657.3</v>
      </c>
      <c r="K61" s="56">
        <v>-310506.74</v>
      </c>
      <c r="L61" s="56">
        <v>-254888.19</v>
      </c>
      <c r="M61" s="56">
        <v>-228116.44</v>
      </c>
      <c r="N61" s="48">
        <f t="shared" si="8"/>
        <v>-3768570.3</v>
      </c>
    </row>
    <row r="62" spans="1:14" x14ac:dyDescent="0.3">
      <c r="A62" s="47" t="s">
        <v>288</v>
      </c>
      <c r="B62" s="56">
        <v>0</v>
      </c>
      <c r="C62" s="56">
        <v>0</v>
      </c>
      <c r="D62" s="56">
        <v>0</v>
      </c>
      <c r="E62" s="56">
        <v>0</v>
      </c>
      <c r="F62" s="56">
        <v>0</v>
      </c>
      <c r="G62" s="56">
        <v>-10810.289999999999</v>
      </c>
      <c r="H62" s="56">
        <v>-11697.39</v>
      </c>
      <c r="I62" s="56">
        <v>-9270.2199999999993</v>
      </c>
      <c r="J62" s="56">
        <v>-6974.56</v>
      </c>
      <c r="K62" s="56">
        <v>-3625.74</v>
      </c>
      <c r="L62" s="56">
        <v>-4553.0600000000004</v>
      </c>
      <c r="M62" s="56">
        <v>-7054.78</v>
      </c>
      <c r="N62" s="48"/>
    </row>
    <row r="63" spans="1:14" x14ac:dyDescent="0.3">
      <c r="A63" s="47" t="s">
        <v>235</v>
      </c>
      <c r="B63" s="56">
        <v>-51815.7</v>
      </c>
      <c r="C63" s="56">
        <v>-52547.06</v>
      </c>
      <c r="D63" s="56">
        <v>-47482.64</v>
      </c>
      <c r="E63" s="56">
        <v>-48972.73</v>
      </c>
      <c r="F63" s="56">
        <v>-38315.589999999997</v>
      </c>
      <c r="G63" s="56">
        <v>-30682.6</v>
      </c>
      <c r="H63" s="56">
        <v>-32809.410000000003</v>
      </c>
      <c r="I63" s="56">
        <v>-35934.089999999997</v>
      </c>
      <c r="J63" s="56">
        <v>-28062.21</v>
      </c>
      <c r="K63" s="56">
        <v>-41076.31</v>
      </c>
      <c r="L63" s="56">
        <v>-38330.51</v>
      </c>
      <c r="M63" s="56">
        <v>-36611.480000000003</v>
      </c>
      <c r="N63" s="48">
        <f t="shared" si="8"/>
        <v>-482640.32999999996</v>
      </c>
    </row>
    <row r="64" spans="1:14" x14ac:dyDescent="0.3">
      <c r="A64" s="55" t="s">
        <v>239</v>
      </c>
      <c r="B64" s="56">
        <v>-15409.76</v>
      </c>
      <c r="C64" s="56">
        <v>-16211.55</v>
      </c>
      <c r="D64" s="56">
        <v>-12377.92</v>
      </c>
      <c r="E64" s="56">
        <v>-15459.86</v>
      </c>
      <c r="F64" s="56">
        <v>-14607.43</v>
      </c>
      <c r="G64" s="56">
        <v>-14555.83</v>
      </c>
      <c r="H64" s="56">
        <v>-11820.15</v>
      </c>
      <c r="I64" s="56">
        <v>-18375.43</v>
      </c>
      <c r="J64" s="56">
        <v>-14659.07</v>
      </c>
      <c r="K64" s="56">
        <v>-14762.29</v>
      </c>
      <c r="L64" s="56">
        <v>-11562.07</v>
      </c>
      <c r="M64" s="56">
        <v>-7226.29</v>
      </c>
      <c r="N64" s="48">
        <f t="shared" si="8"/>
        <v>-167027.65000000002</v>
      </c>
    </row>
    <row r="65" spans="1:14" x14ac:dyDescent="0.3">
      <c r="A65" s="47" t="s">
        <v>289</v>
      </c>
      <c r="B65" s="56">
        <v>54.43</v>
      </c>
      <c r="C65" s="56">
        <v>108.86</v>
      </c>
      <c r="D65" s="56">
        <v>0</v>
      </c>
      <c r="E65" s="56">
        <v>0</v>
      </c>
      <c r="F65" s="56">
        <v>0</v>
      </c>
      <c r="G65" s="56"/>
      <c r="H65" s="56"/>
      <c r="I65" s="56"/>
      <c r="J65" s="56">
        <v>0</v>
      </c>
      <c r="K65" s="56">
        <v>0</v>
      </c>
      <c r="L65" s="56">
        <v>0</v>
      </c>
      <c r="M65" s="56">
        <v>0</v>
      </c>
      <c r="N65" s="48"/>
    </row>
    <row r="66" spans="1:14" x14ac:dyDescent="0.3">
      <c r="A66" s="47" t="s">
        <v>290</v>
      </c>
      <c r="B66" s="56">
        <v>-51781.760000000002</v>
      </c>
      <c r="C66" s="56">
        <v>-52342.45</v>
      </c>
      <c r="D66" s="56">
        <v>-56491.41</v>
      </c>
      <c r="E66" s="56">
        <v>-64711.12</v>
      </c>
      <c r="F66" s="56">
        <v>-65076.01</v>
      </c>
      <c r="G66" s="56">
        <v>-54932</v>
      </c>
      <c r="H66" s="56">
        <v>-56696.95</v>
      </c>
      <c r="I66" s="56">
        <v>-64820.07</v>
      </c>
      <c r="J66" s="56">
        <v>-51190.01</v>
      </c>
      <c r="K66" s="56">
        <v>-63951.87</v>
      </c>
      <c r="L66" s="56">
        <v>-41492.71</v>
      </c>
      <c r="M66" s="56">
        <v>-34798.480000000003</v>
      </c>
      <c r="N66" s="48">
        <f>SUM(B66:M66)</f>
        <v>-658284.84</v>
      </c>
    </row>
    <row r="67" spans="1:14" x14ac:dyDescent="0.3">
      <c r="A67" s="47" t="s">
        <v>291</v>
      </c>
      <c r="B67" s="56">
        <v>-41188.980000000003</v>
      </c>
      <c r="C67" s="56">
        <v>-38250.51</v>
      </c>
      <c r="D67" s="56">
        <v>-42720.13</v>
      </c>
      <c r="E67" s="56">
        <v>-55487.81</v>
      </c>
      <c r="F67" s="56">
        <v>-67097.08</v>
      </c>
      <c r="G67" s="56">
        <v>-76642.259999999995</v>
      </c>
      <c r="H67" s="56">
        <v>-36965.43</v>
      </c>
      <c r="I67" s="56">
        <v>-42295.35</v>
      </c>
      <c r="J67" s="56">
        <v>-49115.78</v>
      </c>
      <c r="K67" s="56">
        <v>-40082.33</v>
      </c>
      <c r="L67" s="56">
        <v>-29190.61</v>
      </c>
      <c r="M67" s="56">
        <v>-27323.18</v>
      </c>
      <c r="N67" s="48">
        <f t="shared" si="8"/>
        <v>-546359.44999999995</v>
      </c>
    </row>
    <row r="68" spans="1:14" x14ac:dyDescent="0.3">
      <c r="A68" s="47" t="s">
        <v>292</v>
      </c>
      <c r="B68" s="56">
        <v>-37745.74</v>
      </c>
      <c r="C68" s="56">
        <v>-43221.14</v>
      </c>
      <c r="D68" s="56">
        <v>-31838.75</v>
      </c>
      <c r="E68" s="56">
        <v>-24003.87</v>
      </c>
      <c r="F68" s="56">
        <v>-32444.86</v>
      </c>
      <c r="G68" s="56">
        <v>-26593.05</v>
      </c>
      <c r="H68" s="56">
        <v>-27737.31</v>
      </c>
      <c r="I68" s="56">
        <v>-34336.25</v>
      </c>
      <c r="J68" s="56">
        <v>-28305.29</v>
      </c>
      <c r="K68" s="56">
        <v>-43569.87</v>
      </c>
      <c r="L68" s="56">
        <v>-22872.44</v>
      </c>
      <c r="M68" s="56">
        <v>-23313.21</v>
      </c>
      <c r="N68" s="48">
        <f t="shared" si="8"/>
        <v>-375981.77999999997</v>
      </c>
    </row>
    <row r="69" spans="1:14" x14ac:dyDescent="0.3">
      <c r="A69" s="47" t="s">
        <v>293</v>
      </c>
      <c r="B69" s="56">
        <v>-6572.96</v>
      </c>
      <c r="C69" s="56">
        <v>-7804.01</v>
      </c>
      <c r="D69" s="56">
        <v>-7824.01</v>
      </c>
      <c r="E69" s="56">
        <v>-6158.88</v>
      </c>
      <c r="F69" s="56">
        <v>-8968.17</v>
      </c>
      <c r="G69" s="56">
        <v>-4628.71</v>
      </c>
      <c r="H69" s="56">
        <v>-6726.18</v>
      </c>
      <c r="I69" s="56">
        <v>-8895.99</v>
      </c>
      <c r="J69" s="56">
        <v>-6478.18</v>
      </c>
      <c r="K69" s="56">
        <v>-7180.79</v>
      </c>
      <c r="L69" s="56">
        <v>-6354.25</v>
      </c>
      <c r="M69" s="56">
        <v>-5544.94</v>
      </c>
      <c r="N69" s="48">
        <f t="shared" si="8"/>
        <v>-83137.070000000007</v>
      </c>
    </row>
    <row r="70" spans="1:14" x14ac:dyDescent="0.3">
      <c r="A70" s="47" t="s">
        <v>294</v>
      </c>
      <c r="B70" s="56">
        <v>-31341.599999999999</v>
      </c>
      <c r="C70" s="56">
        <v>-43712.54</v>
      </c>
      <c r="D70" s="56">
        <v>-38175.03</v>
      </c>
      <c r="E70" s="56">
        <v>-41552.519999999997</v>
      </c>
      <c r="F70" s="56">
        <v>-58773.64</v>
      </c>
      <c r="G70" s="56">
        <v>-32882.300000000003</v>
      </c>
      <c r="H70" s="56">
        <v>-47577.49</v>
      </c>
      <c r="I70" s="56">
        <v>-29975.66</v>
      </c>
      <c r="J70" s="56">
        <v>-43710.82</v>
      </c>
      <c r="K70" s="56">
        <v>-30188.7</v>
      </c>
      <c r="L70" s="56">
        <v>-33097.440000000002</v>
      </c>
      <c r="M70" s="56">
        <v>-34491.5</v>
      </c>
      <c r="N70" s="48">
        <f t="shared" si="8"/>
        <v>-465479.24</v>
      </c>
    </row>
    <row r="71" spans="1:14" x14ac:dyDescent="0.3">
      <c r="A71" s="47" t="s">
        <v>295</v>
      </c>
      <c r="B71" s="56">
        <v>-9527.92</v>
      </c>
      <c r="C71" s="56">
        <v>-8095.62</v>
      </c>
      <c r="D71" s="93">
        <v>-13949.38</v>
      </c>
      <c r="E71" s="93">
        <v>-10711.13</v>
      </c>
      <c r="F71" s="48">
        <v>-6670.95</v>
      </c>
      <c r="G71" s="56">
        <v>-10776.15</v>
      </c>
      <c r="H71" s="56">
        <v>-10647.88</v>
      </c>
      <c r="I71" s="56">
        <v>-11545.89</v>
      </c>
      <c r="J71" s="56">
        <v>-5772.94</v>
      </c>
      <c r="K71" s="56">
        <v>-13790.92</v>
      </c>
      <c r="L71" s="56">
        <v>-7568.96</v>
      </c>
      <c r="M71" s="56">
        <v>641.44000000000005</v>
      </c>
      <c r="N71" s="48">
        <f t="shared" si="8"/>
        <v>-108416.3</v>
      </c>
    </row>
    <row r="72" spans="1:14" x14ac:dyDescent="0.3">
      <c r="A72" s="47" t="s">
        <v>296</v>
      </c>
      <c r="B72" s="56">
        <v>-41883.07</v>
      </c>
      <c r="C72" s="56">
        <v>-60089.88</v>
      </c>
      <c r="D72" s="56">
        <v>-62817.34</v>
      </c>
      <c r="E72" s="56">
        <v>-69848.800000000003</v>
      </c>
      <c r="F72" s="56">
        <v>-69518.83</v>
      </c>
      <c r="G72" s="56">
        <v>-60086.99</v>
      </c>
      <c r="H72" s="56">
        <v>-74853.600000000006</v>
      </c>
      <c r="I72" s="56">
        <v>-63514.47</v>
      </c>
      <c r="J72" s="56">
        <v>-61595.88</v>
      </c>
      <c r="K72" s="56">
        <v>-64684.47</v>
      </c>
      <c r="L72" s="56">
        <v>-46500.99</v>
      </c>
      <c r="M72" s="56">
        <v>-37696.32</v>
      </c>
      <c r="N72" s="48">
        <f t="shared" si="8"/>
        <v>-713090.6399999999</v>
      </c>
    </row>
    <row r="73" spans="1:14" x14ac:dyDescent="0.3">
      <c r="A73" s="47" t="s">
        <v>297</v>
      </c>
      <c r="B73" s="93"/>
      <c r="C73" s="93"/>
      <c r="D73" s="56">
        <v>0</v>
      </c>
      <c r="E73" s="56">
        <v>0</v>
      </c>
      <c r="F73" s="56">
        <v>0</v>
      </c>
      <c r="G73" s="100">
        <v>-5503.25</v>
      </c>
      <c r="H73" s="100">
        <v>-3766.44</v>
      </c>
      <c r="I73" s="100">
        <v>-7307.45</v>
      </c>
      <c r="J73" s="100">
        <v>-4906.5</v>
      </c>
      <c r="K73" s="100">
        <v>-3855.26</v>
      </c>
      <c r="L73" s="100">
        <v>-3167.84</v>
      </c>
      <c r="M73" s="100">
        <v>-1427.11</v>
      </c>
      <c r="N73" s="48">
        <f t="shared" si="8"/>
        <v>-29933.850000000002</v>
      </c>
    </row>
    <row r="74" spans="1:14" x14ac:dyDescent="0.3">
      <c r="A74" s="47" t="s">
        <v>298</v>
      </c>
      <c r="B74" s="56">
        <v>-46285.4</v>
      </c>
      <c r="C74" s="56">
        <v>-51402.48</v>
      </c>
      <c r="D74" s="56">
        <v>-51853.2</v>
      </c>
      <c r="E74" s="56">
        <v>-46399.34</v>
      </c>
      <c r="F74" s="56">
        <v>-42379.1</v>
      </c>
      <c r="G74" s="56">
        <v>-35980.17</v>
      </c>
      <c r="H74" s="56">
        <v>-51816.22</v>
      </c>
      <c r="I74" s="56">
        <v>-55858.68</v>
      </c>
      <c r="J74" s="56">
        <v>-54380.35</v>
      </c>
      <c r="K74" s="56">
        <v>-40861.58</v>
      </c>
      <c r="L74" s="56">
        <v>-25421.02</v>
      </c>
      <c r="M74" s="56">
        <v>-39979.519999999997</v>
      </c>
      <c r="N74" s="48">
        <f>SUM(B74:M74)</f>
        <v>-542617.06000000006</v>
      </c>
    </row>
    <row r="75" spans="1:14" x14ac:dyDescent="0.3">
      <c r="A75" s="47" t="s">
        <v>299</v>
      </c>
      <c r="B75" s="56">
        <v>0</v>
      </c>
      <c r="C75" s="56">
        <v>0</v>
      </c>
      <c r="D75" s="56">
        <v>0</v>
      </c>
      <c r="E75" s="56">
        <v>0</v>
      </c>
      <c r="F75" s="56">
        <v>0</v>
      </c>
      <c r="G75" s="56">
        <v>0</v>
      </c>
      <c r="H75" s="56">
        <v>0</v>
      </c>
      <c r="I75" s="56">
        <v>0</v>
      </c>
      <c r="N75" s="48">
        <f t="shared" si="8"/>
        <v>0</v>
      </c>
    </row>
    <row r="76" spans="1:14" x14ac:dyDescent="0.3">
      <c r="A76" s="47" t="s">
        <v>300</v>
      </c>
      <c r="B76" s="56">
        <v>-2730</v>
      </c>
      <c r="C76" s="56">
        <v>-2449.8000000000002</v>
      </c>
      <c r="D76" s="56">
        <v>-5325</v>
      </c>
      <c r="E76" s="56">
        <v>-5885.2</v>
      </c>
      <c r="F76" s="56">
        <v>-4903.04</v>
      </c>
      <c r="G76" s="56">
        <v>-6575</v>
      </c>
      <c r="H76" s="56">
        <v>-4603</v>
      </c>
      <c r="I76" s="56">
        <v>-6084.5</v>
      </c>
      <c r="J76" s="56">
        <v>-7870.96</v>
      </c>
      <c r="K76" s="56">
        <v>-8110.54</v>
      </c>
      <c r="L76" s="56">
        <v>-4049.54</v>
      </c>
      <c r="M76" s="56">
        <v>-3487.04</v>
      </c>
      <c r="N76" s="48">
        <f t="shared" si="8"/>
        <v>-62073.62</v>
      </c>
    </row>
    <row r="77" spans="1:14" x14ac:dyDescent="0.3">
      <c r="A77" s="47" t="s">
        <v>240</v>
      </c>
      <c r="B77" s="56">
        <v>-76992.600000000006</v>
      </c>
      <c r="C77" s="56">
        <v>-87664.13</v>
      </c>
      <c r="D77" s="56">
        <v>-96589</v>
      </c>
      <c r="E77" s="56">
        <v>-103214.66</v>
      </c>
      <c r="F77" s="56">
        <v>-103872.77</v>
      </c>
      <c r="G77" s="56">
        <v>-116529.79</v>
      </c>
      <c r="H77" s="56">
        <v>-102271.25</v>
      </c>
      <c r="I77" s="56">
        <v>-114793.09</v>
      </c>
      <c r="J77" s="56">
        <v>-119750.37</v>
      </c>
      <c r="K77" s="56">
        <v>-160397.41</v>
      </c>
      <c r="L77" s="56">
        <v>-128751.46</v>
      </c>
      <c r="M77" s="56">
        <v>-86765.95</v>
      </c>
      <c r="N77" s="48">
        <f t="shared" si="8"/>
        <v>-1297592.48</v>
      </c>
    </row>
    <row r="78" spans="1:14" x14ac:dyDescent="0.3">
      <c r="A78" s="47" t="s">
        <v>301</v>
      </c>
      <c r="B78" s="56">
        <v>0</v>
      </c>
      <c r="C78" s="56">
        <v>-150</v>
      </c>
      <c r="D78" s="100">
        <v>-670</v>
      </c>
      <c r="E78" s="100">
        <v>0</v>
      </c>
      <c r="F78" s="100">
        <v>-837</v>
      </c>
      <c r="G78" s="56">
        <v>-372</v>
      </c>
      <c r="H78" s="56">
        <v>-124</v>
      </c>
      <c r="I78" s="56">
        <v>-124</v>
      </c>
      <c r="J78" s="56">
        <v>-217</v>
      </c>
      <c r="K78" s="56">
        <v>0</v>
      </c>
      <c r="L78" s="56">
        <v>0</v>
      </c>
      <c r="M78" s="56">
        <v>-77.5</v>
      </c>
      <c r="N78" s="48">
        <f t="shared" si="8"/>
        <v>-2571.5</v>
      </c>
    </row>
    <row r="79" spans="1:14" x14ac:dyDescent="0.3">
      <c r="A79" s="47" t="s">
        <v>302</v>
      </c>
      <c r="B79" s="56"/>
      <c r="C79" s="56"/>
      <c r="G79" s="56"/>
      <c r="H79" s="56"/>
      <c r="I79" s="56"/>
      <c r="J79" s="56">
        <v>0</v>
      </c>
      <c r="K79" s="56">
        <v>0</v>
      </c>
      <c r="L79" s="56">
        <v>0</v>
      </c>
      <c r="M79" s="56">
        <v>0</v>
      </c>
      <c r="N79" s="48">
        <f t="shared" si="8"/>
        <v>0</v>
      </c>
    </row>
    <row r="80" spans="1:14" x14ac:dyDescent="0.3">
      <c r="A80" s="55" t="s">
        <v>303</v>
      </c>
      <c r="B80" s="100"/>
      <c r="C80" s="100"/>
      <c r="G80" s="100"/>
      <c r="H80" s="100"/>
      <c r="I80" s="100"/>
      <c r="J80" s="56">
        <v>0</v>
      </c>
      <c r="K80" s="56">
        <v>0</v>
      </c>
      <c r="L80" s="56">
        <v>0</v>
      </c>
      <c r="M80" s="56">
        <v>0</v>
      </c>
      <c r="N80" s="48">
        <f t="shared" si="8"/>
        <v>0</v>
      </c>
    </row>
    <row r="81" spans="1:14" x14ac:dyDescent="0.3">
      <c r="A81" s="47" t="s">
        <v>304</v>
      </c>
      <c r="B81" s="56">
        <v>-1638</v>
      </c>
      <c r="C81" s="56">
        <v>-4284</v>
      </c>
      <c r="D81" s="56">
        <v>-5810</v>
      </c>
      <c r="E81" s="56">
        <v>-3948</v>
      </c>
      <c r="F81" s="56">
        <v>-3306</v>
      </c>
      <c r="G81" s="56">
        <v>-3088.5</v>
      </c>
      <c r="H81" s="56">
        <v>-5568</v>
      </c>
      <c r="I81" s="56">
        <v>-4915.5</v>
      </c>
      <c r="J81" s="56">
        <v>-913.5</v>
      </c>
      <c r="K81" s="56">
        <v>-2697</v>
      </c>
      <c r="L81" s="56">
        <v>-1131</v>
      </c>
      <c r="M81" s="56">
        <v>-478.5</v>
      </c>
      <c r="N81" s="48">
        <f t="shared" si="8"/>
        <v>-37778</v>
      </c>
    </row>
    <row r="82" spans="1:14" x14ac:dyDescent="0.3">
      <c r="A82" s="47" t="s">
        <v>241</v>
      </c>
      <c r="B82" s="56">
        <v>-11963.41</v>
      </c>
      <c r="C82" s="56">
        <v>-19885.7</v>
      </c>
      <c r="D82" s="56">
        <v>-24890.15</v>
      </c>
      <c r="E82" s="56">
        <v>-52699.35</v>
      </c>
      <c r="F82" s="56">
        <v>-82820.09</v>
      </c>
      <c r="G82" s="56">
        <v>-56529.64</v>
      </c>
      <c r="H82" s="56">
        <v>-60492.88</v>
      </c>
      <c r="I82" s="56">
        <v>-83853.36</v>
      </c>
      <c r="J82" s="56">
        <v>-54621.78</v>
      </c>
      <c r="K82" s="56">
        <v>-68928.259999999995</v>
      </c>
      <c r="L82" s="56">
        <v>-56317.66</v>
      </c>
      <c r="M82" s="56">
        <v>-16266.67</v>
      </c>
      <c r="N82" s="48">
        <f t="shared" si="8"/>
        <v>-589268.95000000007</v>
      </c>
    </row>
    <row r="83" spans="1:14" x14ac:dyDescent="0.3">
      <c r="A83" s="47" t="s">
        <v>305</v>
      </c>
      <c r="B83" s="56">
        <v>-402</v>
      </c>
      <c r="C83" s="56">
        <v>-67</v>
      </c>
      <c r="D83" s="56">
        <v>0</v>
      </c>
      <c r="E83" s="56">
        <v>0</v>
      </c>
      <c r="F83" s="56">
        <v>-609</v>
      </c>
      <c r="G83" s="56">
        <v>0</v>
      </c>
      <c r="H83" s="56">
        <v>0</v>
      </c>
      <c r="I83" s="56">
        <v>0</v>
      </c>
      <c r="J83" s="56">
        <v>0</v>
      </c>
      <c r="K83" s="56">
        <v>0</v>
      </c>
      <c r="L83" s="56">
        <v>-345</v>
      </c>
      <c r="M83" s="56">
        <v>-966</v>
      </c>
      <c r="N83" s="48">
        <f t="shared" si="8"/>
        <v>-2389</v>
      </c>
    </row>
    <row r="84" spans="1:14" x14ac:dyDescent="0.3">
      <c r="A84" s="47" t="s">
        <v>306</v>
      </c>
      <c r="B84" s="56">
        <v>-110089.25</v>
      </c>
      <c r="C84" s="56">
        <v>-83436.75</v>
      </c>
      <c r="D84" s="56">
        <v>-108029.75</v>
      </c>
      <c r="E84" s="56">
        <v>-105740.5</v>
      </c>
      <c r="F84" s="56">
        <v>-124753.75</v>
      </c>
      <c r="G84" s="56">
        <v>-117787.5</v>
      </c>
      <c r="H84" s="56">
        <v>-90146</v>
      </c>
      <c r="I84" s="56">
        <v>-117421.6</v>
      </c>
      <c r="J84" s="56">
        <v>-110526.09</v>
      </c>
      <c r="K84" s="56">
        <v>-127810.41</v>
      </c>
      <c r="L84" s="56">
        <v>-144577.25</v>
      </c>
      <c r="M84" s="56">
        <v>-79090</v>
      </c>
      <c r="N84" s="48">
        <f t="shared" si="8"/>
        <v>-1319408.8499999999</v>
      </c>
    </row>
    <row r="85" spans="1:14" x14ac:dyDescent="0.3">
      <c r="A85" s="47" t="s">
        <v>242</v>
      </c>
      <c r="B85" s="56">
        <v>-95285.46</v>
      </c>
      <c r="C85" s="56">
        <v>-121757.29</v>
      </c>
      <c r="D85" s="56">
        <v>-118785.14</v>
      </c>
      <c r="E85" s="56">
        <v>-126342.48</v>
      </c>
      <c r="F85" s="56">
        <v>-163783.59</v>
      </c>
      <c r="G85" s="56">
        <v>-145523.04</v>
      </c>
      <c r="H85" s="56">
        <v>-129895.99</v>
      </c>
      <c r="I85" s="56">
        <v>-159340.03</v>
      </c>
      <c r="J85" s="56">
        <v>-144080.66</v>
      </c>
      <c r="K85" s="56">
        <v>-174596.84</v>
      </c>
      <c r="L85" s="56">
        <v>-172120.24</v>
      </c>
      <c r="M85" s="56">
        <v>-108734.83</v>
      </c>
      <c r="N85" s="48">
        <f t="shared" si="8"/>
        <v>-1660245.59</v>
      </c>
    </row>
    <row r="86" spans="1:14" x14ac:dyDescent="0.3">
      <c r="A86" s="47" t="s">
        <v>307</v>
      </c>
      <c r="B86" s="56">
        <v>-5722</v>
      </c>
      <c r="C86" s="56">
        <v>-8808.5</v>
      </c>
      <c r="D86" s="56">
        <v>-13208</v>
      </c>
      <c r="E86" s="56">
        <v>-25377.5</v>
      </c>
      <c r="F86" s="56">
        <v>-28080.5</v>
      </c>
      <c r="G86" s="56">
        <v>-23382.5</v>
      </c>
      <c r="H86" s="56">
        <v>-24108.5</v>
      </c>
      <c r="I86" s="56">
        <v>-21720.5</v>
      </c>
      <c r="J86" s="56">
        <v>-25374.5</v>
      </c>
      <c r="K86" s="56">
        <v>-24285.5</v>
      </c>
      <c r="L86" s="56">
        <v>-16484</v>
      </c>
      <c r="M86" s="56">
        <v>-4578</v>
      </c>
      <c r="N86" s="48">
        <f t="shared" si="8"/>
        <v>-221130</v>
      </c>
    </row>
    <row r="87" spans="1:14" x14ac:dyDescent="0.3">
      <c r="A87" s="55" t="s">
        <v>308</v>
      </c>
      <c r="B87" s="56">
        <v>0</v>
      </c>
      <c r="C87" s="56">
        <v>-2479</v>
      </c>
      <c r="D87" s="56">
        <v>-1072</v>
      </c>
      <c r="E87" s="56">
        <v>0</v>
      </c>
      <c r="F87" s="56">
        <v>0</v>
      </c>
      <c r="G87" s="56">
        <v>0</v>
      </c>
      <c r="H87" s="56">
        <v>0</v>
      </c>
      <c r="I87" s="56">
        <v>-138</v>
      </c>
      <c r="J87" s="56">
        <v>0</v>
      </c>
      <c r="K87" s="56">
        <v>-621</v>
      </c>
      <c r="L87" s="56">
        <v>-966</v>
      </c>
      <c r="M87" s="56">
        <v>138</v>
      </c>
      <c r="N87" s="48">
        <f t="shared" si="8"/>
        <v>-5138</v>
      </c>
    </row>
    <row r="88" spans="1:14" x14ac:dyDescent="0.3">
      <c r="A88" s="55" t="s">
        <v>309</v>
      </c>
      <c r="B88" s="56"/>
      <c r="C88" s="56">
        <v>0</v>
      </c>
      <c r="D88" s="56">
        <v>0</v>
      </c>
      <c r="E88" s="56">
        <v>0</v>
      </c>
      <c r="F88" s="56">
        <v>0</v>
      </c>
      <c r="G88" s="56"/>
      <c r="H88" s="56"/>
      <c r="I88" s="56"/>
      <c r="J88" s="56">
        <v>0</v>
      </c>
      <c r="K88" s="56">
        <v>0</v>
      </c>
      <c r="L88" s="56">
        <v>0</v>
      </c>
      <c r="M88" s="56">
        <v>0</v>
      </c>
      <c r="N88" s="48">
        <f t="shared" si="8"/>
        <v>0</v>
      </c>
    </row>
    <row r="89" spans="1:14" x14ac:dyDescent="0.3">
      <c r="A89" s="47" t="s">
        <v>243</v>
      </c>
      <c r="B89" s="56">
        <v>0</v>
      </c>
      <c r="C89" s="56">
        <v>0</v>
      </c>
      <c r="G89" s="56">
        <v>0</v>
      </c>
      <c r="J89" s="56">
        <v>0</v>
      </c>
      <c r="K89" s="56">
        <v>0</v>
      </c>
      <c r="L89" s="56">
        <v>0</v>
      </c>
      <c r="M89" s="56">
        <v>-285</v>
      </c>
      <c r="N89" s="48">
        <f t="shared" si="8"/>
        <v>-285</v>
      </c>
    </row>
    <row r="90" spans="1:14" x14ac:dyDescent="0.3">
      <c r="A90" s="47" t="s">
        <v>310</v>
      </c>
      <c r="B90" s="56"/>
      <c r="C90" s="56"/>
      <c r="G90" s="56"/>
      <c r="H90" s="56">
        <v>-290</v>
      </c>
      <c r="I90" s="56">
        <v>-136</v>
      </c>
      <c r="J90" s="56">
        <v>-725</v>
      </c>
      <c r="K90" s="56">
        <v>-410.5</v>
      </c>
      <c r="L90" s="56">
        <v>0</v>
      </c>
      <c r="M90" s="56">
        <v>-68</v>
      </c>
      <c r="N90" s="48"/>
    </row>
    <row r="91" spans="1:14" x14ac:dyDescent="0.3">
      <c r="A91" s="47" t="s">
        <v>236</v>
      </c>
      <c r="B91" s="56">
        <v>-418.5</v>
      </c>
      <c r="C91" s="56">
        <v>-594</v>
      </c>
      <c r="D91" s="56">
        <v>-1393.5</v>
      </c>
      <c r="E91" s="56">
        <v>-649</v>
      </c>
      <c r="F91" s="56">
        <v>-1000</v>
      </c>
      <c r="G91" s="56">
        <v>-840</v>
      </c>
      <c r="H91" s="56">
        <v>-1092</v>
      </c>
      <c r="I91" s="56">
        <v>-1667</v>
      </c>
      <c r="J91" s="56">
        <v>-924</v>
      </c>
      <c r="K91" s="56">
        <v>-308</v>
      </c>
      <c r="L91" s="56">
        <v>-1894</v>
      </c>
      <c r="M91" s="56">
        <v>-1474</v>
      </c>
      <c r="N91" s="48">
        <f t="shared" si="8"/>
        <v>-12254</v>
      </c>
    </row>
    <row r="92" spans="1:14" x14ac:dyDescent="0.3">
      <c r="A92" s="47" t="s">
        <v>244</v>
      </c>
      <c r="B92" s="56">
        <v>-600</v>
      </c>
      <c r="C92" s="56">
        <v>-637.5</v>
      </c>
      <c r="D92" s="56">
        <v>-937.5</v>
      </c>
      <c r="E92" s="56">
        <v>-9987.5</v>
      </c>
      <c r="F92" s="56">
        <v>-2801</v>
      </c>
      <c r="G92" s="56">
        <v>-1078</v>
      </c>
      <c r="H92" s="56">
        <v>-1655.5</v>
      </c>
      <c r="I92" s="56">
        <v>-14209.5</v>
      </c>
      <c r="J92" s="56">
        <v>-2079</v>
      </c>
      <c r="K92" s="56">
        <v>-1232</v>
      </c>
      <c r="L92" s="56">
        <v>0</v>
      </c>
      <c r="M92" s="56">
        <v>0</v>
      </c>
      <c r="N92" s="48">
        <f t="shared" si="8"/>
        <v>-35217.5</v>
      </c>
    </row>
    <row r="93" spans="1:14" x14ac:dyDescent="0.3">
      <c r="A93" s="47" t="s">
        <v>311</v>
      </c>
      <c r="B93" s="56">
        <v>190.44</v>
      </c>
      <c r="C93" s="56">
        <v>0</v>
      </c>
      <c r="D93" s="56">
        <v>0</v>
      </c>
      <c r="E93" s="56">
        <v>0</v>
      </c>
      <c r="F93" s="56">
        <v>0</v>
      </c>
      <c r="G93" s="56">
        <v>0</v>
      </c>
      <c r="H93" s="56">
        <v>0</v>
      </c>
      <c r="I93" s="56">
        <v>0</v>
      </c>
      <c r="J93" s="56">
        <v>0</v>
      </c>
      <c r="K93" s="56">
        <v>0</v>
      </c>
      <c r="L93" s="56">
        <v>0</v>
      </c>
      <c r="M93" s="56">
        <v>0</v>
      </c>
      <c r="N93" s="48"/>
    </row>
    <row r="94" spans="1:14" x14ac:dyDescent="0.3">
      <c r="A94" s="47" t="s">
        <v>312</v>
      </c>
      <c r="B94" s="56">
        <v>0</v>
      </c>
      <c r="C94" s="56">
        <v>0</v>
      </c>
      <c r="D94" s="56">
        <v>0</v>
      </c>
      <c r="E94" s="56">
        <v>0</v>
      </c>
      <c r="F94" s="56">
        <v>0</v>
      </c>
      <c r="G94" s="56">
        <v>0</v>
      </c>
      <c r="H94" s="56">
        <v>0</v>
      </c>
      <c r="I94" s="56">
        <v>0</v>
      </c>
      <c r="J94" s="56">
        <v>0</v>
      </c>
      <c r="K94" s="56">
        <v>0</v>
      </c>
      <c r="L94" s="56">
        <v>0</v>
      </c>
      <c r="M94" s="56">
        <v>0</v>
      </c>
      <c r="N94" s="48">
        <f t="shared" si="8"/>
        <v>0</v>
      </c>
    </row>
    <row r="95" spans="1:14" x14ac:dyDescent="0.3">
      <c r="A95" s="55" t="s">
        <v>313</v>
      </c>
      <c r="B95" s="56">
        <v>-8673</v>
      </c>
      <c r="C95" s="56">
        <v>-15097</v>
      </c>
      <c r="D95" s="56">
        <v>-12128</v>
      </c>
      <c r="E95" s="56">
        <v>-27661.25</v>
      </c>
      <c r="F95" s="56">
        <v>-35579</v>
      </c>
      <c r="G95" s="56">
        <v>-31675</v>
      </c>
      <c r="H95" s="56">
        <v>-22228.5</v>
      </c>
      <c r="I95" s="56">
        <v>-32585.5</v>
      </c>
      <c r="J95" s="56">
        <v>-28201</v>
      </c>
      <c r="K95" s="56">
        <v>-30021</v>
      </c>
      <c r="L95" s="56">
        <v>-22859.5</v>
      </c>
      <c r="M95" s="56">
        <v>-15394.5</v>
      </c>
      <c r="N95" s="48">
        <f t="shared" si="8"/>
        <v>-282103.25</v>
      </c>
    </row>
    <row r="96" spans="1:14" x14ac:dyDescent="0.3">
      <c r="A96" s="47" t="s">
        <v>314</v>
      </c>
      <c r="B96" s="56">
        <v>-3486</v>
      </c>
      <c r="C96" s="56">
        <v>-2199</v>
      </c>
      <c r="D96" s="56">
        <v>-580.5</v>
      </c>
      <c r="E96" s="56">
        <v>0</v>
      </c>
      <c r="F96" s="56">
        <v>0</v>
      </c>
      <c r="G96" s="56">
        <v>-3658</v>
      </c>
      <c r="H96" s="56">
        <v>-6824</v>
      </c>
      <c r="I96" s="56">
        <v>-7049.5</v>
      </c>
      <c r="J96" s="56">
        <v>-3183.5</v>
      </c>
      <c r="K96" s="56">
        <v>-3674.5</v>
      </c>
      <c r="L96" s="56">
        <v>-6264</v>
      </c>
      <c r="M96" s="56">
        <v>-5852.5</v>
      </c>
      <c r="N96" s="48">
        <f t="shared" si="8"/>
        <v>-42771.5</v>
      </c>
    </row>
    <row r="97" spans="1:16" x14ac:dyDescent="0.3">
      <c r="A97" s="47" t="s">
        <v>315</v>
      </c>
      <c r="B97" s="56">
        <v>0</v>
      </c>
      <c r="C97" s="56">
        <v>-1366.2</v>
      </c>
      <c r="D97" s="56">
        <v>1134.5</v>
      </c>
      <c r="E97" s="56">
        <v>0</v>
      </c>
      <c r="F97" s="56">
        <v>0</v>
      </c>
      <c r="G97" s="56">
        <v>-56</v>
      </c>
      <c r="H97" s="56">
        <v>-112</v>
      </c>
      <c r="I97" s="56">
        <v>-11453</v>
      </c>
      <c r="J97" s="56">
        <v>-1770.5</v>
      </c>
      <c r="K97" s="56">
        <v>-549.5</v>
      </c>
      <c r="L97" s="56">
        <v>0</v>
      </c>
      <c r="M97" s="56">
        <v>-196</v>
      </c>
      <c r="N97" s="48">
        <f t="shared" si="8"/>
        <v>-14368.7</v>
      </c>
    </row>
    <row r="98" spans="1:16" x14ac:dyDescent="0.3">
      <c r="A98" s="55" t="s">
        <v>316</v>
      </c>
      <c r="B98" s="56">
        <v>-120</v>
      </c>
      <c r="C98" s="56">
        <v>0</v>
      </c>
      <c r="D98" s="56">
        <v>0</v>
      </c>
      <c r="E98" s="56">
        <v>0</v>
      </c>
      <c r="F98" s="56">
        <v>-93</v>
      </c>
      <c r="G98" s="56">
        <v>0</v>
      </c>
      <c r="H98" s="56">
        <v>0</v>
      </c>
      <c r="I98" s="56">
        <v>0</v>
      </c>
      <c r="J98" s="56">
        <v>0</v>
      </c>
      <c r="K98" s="56">
        <v>0</v>
      </c>
      <c r="L98" s="56">
        <v>0</v>
      </c>
      <c r="M98" s="56">
        <v>0</v>
      </c>
      <c r="N98" s="48">
        <f t="shared" si="8"/>
        <v>-213</v>
      </c>
    </row>
    <row r="99" spans="1:16" x14ac:dyDescent="0.3">
      <c r="A99" s="47" t="s">
        <v>317</v>
      </c>
      <c r="B99" s="56">
        <v>-279</v>
      </c>
      <c r="C99" s="56">
        <v>0</v>
      </c>
      <c r="D99" s="48">
        <v>-5487</v>
      </c>
      <c r="E99" s="48">
        <v>-8876</v>
      </c>
      <c r="F99" s="48">
        <v>-2955</v>
      </c>
      <c r="G99" s="56">
        <v>-1632</v>
      </c>
      <c r="H99" s="56">
        <v>-768</v>
      </c>
      <c r="I99" s="56">
        <v>-6048</v>
      </c>
      <c r="J99" s="56">
        <v>-3744</v>
      </c>
      <c r="K99" s="56">
        <v>-960</v>
      </c>
      <c r="L99" s="56">
        <v>0</v>
      </c>
      <c r="M99" s="56">
        <v>0</v>
      </c>
      <c r="N99" s="48">
        <f t="shared" si="8"/>
        <v>-30749</v>
      </c>
    </row>
    <row r="100" spans="1:16" x14ac:dyDescent="0.3">
      <c r="A100" s="47" t="s">
        <v>318</v>
      </c>
      <c r="B100" s="56"/>
      <c r="C100" s="56"/>
      <c r="D100" s="56">
        <v>0</v>
      </c>
      <c r="E100" s="56">
        <v>-536</v>
      </c>
      <c r="F100" s="56">
        <v>0</v>
      </c>
      <c r="G100" s="56">
        <v>-690</v>
      </c>
      <c r="H100" s="56">
        <v>0</v>
      </c>
      <c r="I100" s="56">
        <v>-276</v>
      </c>
      <c r="J100" s="56">
        <v>-1035</v>
      </c>
      <c r="K100" s="56">
        <v>-966</v>
      </c>
      <c r="L100" s="56">
        <v>-1725</v>
      </c>
      <c r="M100" s="56">
        <v>0</v>
      </c>
      <c r="N100" s="48">
        <f t="shared" si="8"/>
        <v>-5228</v>
      </c>
    </row>
    <row r="101" spans="1:16" x14ac:dyDescent="0.3">
      <c r="A101" s="47" t="s">
        <v>319</v>
      </c>
      <c r="B101" s="93"/>
      <c r="C101" s="93"/>
      <c r="G101">
        <v>0</v>
      </c>
      <c r="H101">
        <v>0</v>
      </c>
      <c r="I101" s="63">
        <v>0</v>
      </c>
      <c r="J101" s="63">
        <v>0</v>
      </c>
      <c r="K101" s="63">
        <v>0</v>
      </c>
      <c r="L101" s="48">
        <v>0</v>
      </c>
      <c r="M101" s="48">
        <v>0</v>
      </c>
      <c r="N101" s="48">
        <f t="shared" si="8"/>
        <v>0</v>
      </c>
    </row>
    <row r="102" spans="1:16" x14ac:dyDescent="0.3">
      <c r="A102" s="47" t="s">
        <v>320</v>
      </c>
      <c r="B102" s="56">
        <v>-6395.25</v>
      </c>
      <c r="C102" s="56">
        <v>-9134.25</v>
      </c>
      <c r="D102" s="56">
        <v>-11121</v>
      </c>
      <c r="E102" s="56">
        <v>-12468.25</v>
      </c>
      <c r="F102" s="56">
        <v>-13298.5</v>
      </c>
      <c r="G102" s="56">
        <v>-13939.5</v>
      </c>
      <c r="H102" s="56">
        <v>-17075.75</v>
      </c>
      <c r="I102" s="56">
        <v>-18757.25</v>
      </c>
      <c r="J102" s="56">
        <v>-13629.25</v>
      </c>
      <c r="K102" s="56">
        <v>-16220</v>
      </c>
      <c r="L102" s="56">
        <v>-8841</v>
      </c>
      <c r="M102" s="56">
        <v>-8627</v>
      </c>
      <c r="N102" s="49">
        <f t="shared" si="8"/>
        <v>-149507</v>
      </c>
    </row>
    <row r="103" spans="1:16" ht="14.4" x14ac:dyDescent="0.3">
      <c r="A103" s="65" t="s">
        <v>321</v>
      </c>
      <c r="B103" s="51">
        <f t="shared" ref="B103:N103" si="9">SUM(B43:B102)</f>
        <v>-2955608.59</v>
      </c>
      <c r="C103" s="51">
        <f t="shared" si="9"/>
        <v>-3118516.9499999997</v>
      </c>
      <c r="D103" s="51">
        <f>SUM(D43:D102)</f>
        <v>-3296424.78</v>
      </c>
      <c r="E103" s="51">
        <f>SUM(E43:E102)</f>
        <v>-3391136.19</v>
      </c>
      <c r="F103" s="51">
        <f>SUM(F43:F102)</f>
        <v>-4785737.63</v>
      </c>
      <c r="G103" s="51">
        <f t="shared" si="9"/>
        <v>-3608820.15</v>
      </c>
      <c r="H103" s="51">
        <f t="shared" si="9"/>
        <v>-3413165.6600000006</v>
      </c>
      <c r="I103" s="51">
        <f t="shared" si="9"/>
        <v>-3433599.2600000007</v>
      </c>
      <c r="J103" s="51">
        <f t="shared" si="9"/>
        <v>-3395726.4899999988</v>
      </c>
      <c r="K103" s="51">
        <f t="shared" si="9"/>
        <v>-3582629.870000001</v>
      </c>
      <c r="L103" s="51">
        <f t="shared" si="9"/>
        <v>-4807746.5499999989</v>
      </c>
      <c r="M103" s="51">
        <f t="shared" si="9"/>
        <v>-3354610.6899999995</v>
      </c>
      <c r="N103" s="51">
        <f t="shared" si="9"/>
        <v>-43087510.340000018</v>
      </c>
    </row>
    <row r="104" spans="1:16" x14ac:dyDescent="0.3"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</row>
    <row r="105" spans="1:16" ht="14.4" x14ac:dyDescent="0.3">
      <c r="A105" s="65" t="s">
        <v>322</v>
      </c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>
        <f>SUM(B105:M105)</f>
        <v>0</v>
      </c>
    </row>
    <row r="106" spans="1:16" ht="14.4" x14ac:dyDescent="0.3">
      <c r="A106" s="65" t="s">
        <v>323</v>
      </c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>
        <f>SUM(B106:M106)</f>
        <v>0</v>
      </c>
    </row>
    <row r="107" spans="1:16" x14ac:dyDescent="0.3">
      <c r="F107" s="51"/>
      <c r="G107" s="51"/>
      <c r="H107" s="51"/>
      <c r="I107" s="51"/>
      <c r="J107" s="51"/>
      <c r="K107" s="51"/>
      <c r="L107" s="51"/>
      <c r="M107" s="51"/>
      <c r="N107" s="51"/>
    </row>
    <row r="108" spans="1:16" x14ac:dyDescent="0.3">
      <c r="A108" s="47" t="s">
        <v>222</v>
      </c>
      <c r="B108" s="56">
        <v>-349718.52</v>
      </c>
      <c r="C108" s="56">
        <v>-952553.3</v>
      </c>
      <c r="D108" s="56">
        <v>-106217.15</v>
      </c>
      <c r="E108" s="56">
        <v>-274209.2</v>
      </c>
      <c r="F108" s="56">
        <v>-281945.34999999998</v>
      </c>
      <c r="G108" s="56">
        <v>-315269.89</v>
      </c>
      <c r="H108" s="56">
        <v>-298492.38999999996</v>
      </c>
      <c r="I108" s="56">
        <v>-297490.14</v>
      </c>
      <c r="J108" s="56">
        <v>-288296.55</v>
      </c>
      <c r="K108" s="56">
        <v>-306448.94999999995</v>
      </c>
      <c r="L108" s="56">
        <v>-279808.45</v>
      </c>
      <c r="M108" s="56">
        <v>-269445.07</v>
      </c>
      <c r="N108" s="48">
        <f>SUM(B108:M108)</f>
        <v>-4019894.9600000004</v>
      </c>
    </row>
    <row r="109" spans="1:16" x14ac:dyDescent="0.3">
      <c r="A109" s="47" t="s">
        <v>223</v>
      </c>
      <c r="B109" s="56">
        <v>-303692.58</v>
      </c>
      <c r="C109" s="56">
        <v>-320361.03000000003</v>
      </c>
      <c r="D109" s="56">
        <v>-252199.61000000002</v>
      </c>
      <c r="E109" s="56">
        <v>-45519.31</v>
      </c>
      <c r="F109" s="56">
        <v>-46298.47</v>
      </c>
      <c r="G109" s="56">
        <v>-50167.840000000004</v>
      </c>
      <c r="H109" s="56">
        <v>27082.33</v>
      </c>
      <c r="I109" s="56">
        <v>26918.03</v>
      </c>
      <c r="J109" s="56">
        <v>25619.46</v>
      </c>
      <c r="K109" s="56">
        <v>148613</v>
      </c>
      <c r="L109" s="56">
        <v>144492.84</v>
      </c>
      <c r="M109" s="56">
        <v>141591.1</v>
      </c>
      <c r="N109" s="48">
        <f t="shared" ref="N109:N114" si="10">SUM(B109:M109)</f>
        <v>-503922.08000000007</v>
      </c>
    </row>
    <row r="110" spans="1:16" x14ac:dyDescent="0.3">
      <c r="A110" s="47" t="s">
        <v>324</v>
      </c>
      <c r="B110" s="100"/>
      <c r="C110" s="100"/>
      <c r="D110" s="100"/>
      <c r="E110" s="100"/>
      <c r="F110" s="48"/>
      <c r="G110" s="48"/>
      <c r="H110" s="63"/>
      <c r="I110" s="63"/>
      <c r="J110" s="63"/>
      <c r="K110" s="63"/>
      <c r="L110" s="48"/>
      <c r="M110" s="48"/>
      <c r="N110" s="48"/>
    </row>
    <row r="111" spans="1:16" x14ac:dyDescent="0.3">
      <c r="A111" s="47" t="s">
        <v>224</v>
      </c>
      <c r="B111" s="56">
        <v>-726289.49</v>
      </c>
      <c r="C111" s="56">
        <v>-572142.30000000005</v>
      </c>
      <c r="D111" s="56">
        <v>-261730.37</v>
      </c>
      <c r="E111" s="56">
        <v>-429329.72</v>
      </c>
      <c r="F111" s="56">
        <v>-538401.55000000005</v>
      </c>
      <c r="G111" s="56">
        <v>-140879.01</v>
      </c>
      <c r="H111" s="56">
        <v>-511238.33</v>
      </c>
      <c r="I111" s="56">
        <v>-756302.95000000007</v>
      </c>
      <c r="J111" s="56">
        <v>-591006.82999999996</v>
      </c>
      <c r="K111" s="56">
        <v>-827760.13</v>
      </c>
      <c r="L111" s="56">
        <v>-604456.91999999993</v>
      </c>
      <c r="M111" s="56">
        <v>-805886.17</v>
      </c>
      <c r="N111" s="48">
        <f t="shared" si="10"/>
        <v>-6765423.7700000005</v>
      </c>
    </row>
    <row r="112" spans="1:16" ht="14.4" x14ac:dyDescent="0.3">
      <c r="A112" s="47" t="s">
        <v>225</v>
      </c>
      <c r="B112" s="56">
        <v>-279208.65999999997</v>
      </c>
      <c r="C112" s="56">
        <v>-307516.41000000003</v>
      </c>
      <c r="D112" s="56">
        <v>-223461.39</v>
      </c>
      <c r="E112" s="56">
        <v>-251270.8</v>
      </c>
      <c r="F112" s="56">
        <v>-252298.16</v>
      </c>
      <c r="G112" s="56">
        <v>-206736.96000000002</v>
      </c>
      <c r="H112" s="56">
        <v>-271415.90999999997</v>
      </c>
      <c r="I112" s="56">
        <v>-342223.53</v>
      </c>
      <c r="J112" s="56">
        <v>-251679.78</v>
      </c>
      <c r="K112" s="56">
        <v>-269716.06</v>
      </c>
      <c r="L112" s="56">
        <v>-232308.27000000002</v>
      </c>
      <c r="M112" s="56">
        <v>-205244.79</v>
      </c>
      <c r="N112" s="48">
        <f t="shared" si="10"/>
        <v>-3093080.7199999997</v>
      </c>
      <c r="O112">
        <f>N112*O33</f>
        <v>-2338601.9556956762</v>
      </c>
      <c r="P112" s="69" t="s">
        <v>325</v>
      </c>
    </row>
    <row r="113" spans="1:15" x14ac:dyDescent="0.3">
      <c r="A113" s="47" t="s">
        <v>226</v>
      </c>
      <c r="B113" s="56">
        <v>-25284.200000000012</v>
      </c>
      <c r="C113" s="56">
        <v>-20042.100000000006</v>
      </c>
      <c r="D113" s="56">
        <v>-2091.7999999999884</v>
      </c>
      <c r="E113" s="56">
        <v>-57974.509999999995</v>
      </c>
      <c r="F113" s="56">
        <v>-58922.66</v>
      </c>
      <c r="G113" s="56">
        <v>33048.730000000003</v>
      </c>
      <c r="H113" s="56">
        <v>28949.64</v>
      </c>
      <c r="I113" s="56">
        <v>114053.25</v>
      </c>
      <c r="J113" s="56">
        <v>24697.940000000002</v>
      </c>
      <c r="K113" s="56">
        <v>-57676.260000000009</v>
      </c>
      <c r="L113" s="56">
        <v>18725.330000000002</v>
      </c>
      <c r="M113" s="56">
        <v>20652.120000000003</v>
      </c>
      <c r="N113" s="48">
        <f t="shared" si="10"/>
        <v>18135.479999999989</v>
      </c>
    </row>
    <row r="114" spans="1:15" x14ac:dyDescent="0.3">
      <c r="A114" s="47" t="s">
        <v>227</v>
      </c>
      <c r="B114" s="56">
        <v>945344.14</v>
      </c>
      <c r="C114" s="56">
        <v>1025774.6099999999</v>
      </c>
      <c r="D114" s="56">
        <v>1281169.22</v>
      </c>
      <c r="E114" s="56">
        <v>1062060.48</v>
      </c>
      <c r="F114" s="56">
        <v>1080241.1100000001</v>
      </c>
      <c r="G114" s="56">
        <v>29922.379999999997</v>
      </c>
      <c r="H114" s="56">
        <v>33361.06</v>
      </c>
      <c r="I114" s="56">
        <v>-66475.77</v>
      </c>
      <c r="J114" s="56">
        <v>-328062.52999999997</v>
      </c>
      <c r="K114" s="56">
        <v>-1104847.9600000002</v>
      </c>
      <c r="L114" s="56">
        <v>253133.45</v>
      </c>
      <c r="M114" s="56">
        <v>-179477.5</v>
      </c>
      <c r="N114" s="49">
        <f t="shared" si="10"/>
        <v>4032142.6899999995</v>
      </c>
      <c r="O114" s="51">
        <f>SUM(N111:N114)</f>
        <v>-5808226.3200000003</v>
      </c>
    </row>
    <row r="115" spans="1:15" ht="14.4" x14ac:dyDescent="0.3">
      <c r="A115" s="65" t="s">
        <v>326</v>
      </c>
      <c r="B115" s="51">
        <f t="shared" ref="B115:N115" si="11">SUM(B108:B114)</f>
        <v>-738849.30999999994</v>
      </c>
      <c r="C115" s="51">
        <f t="shared" si="11"/>
        <v>-1146840.5300000003</v>
      </c>
      <c r="D115" s="51">
        <f t="shared" si="11"/>
        <v>435468.89999999991</v>
      </c>
      <c r="E115" s="51">
        <f t="shared" si="11"/>
        <v>3756.9399999999441</v>
      </c>
      <c r="F115" s="51">
        <f t="shared" si="11"/>
        <v>-97625.079999999842</v>
      </c>
      <c r="G115" s="51">
        <f t="shared" si="11"/>
        <v>-650082.59000000008</v>
      </c>
      <c r="H115" s="51">
        <f t="shared" si="11"/>
        <v>-991753.59999999986</v>
      </c>
      <c r="I115" s="51">
        <f t="shared" si="11"/>
        <v>-1321521.1100000001</v>
      </c>
      <c r="J115" s="51">
        <f t="shared" si="11"/>
        <v>-1408728.29</v>
      </c>
      <c r="K115" s="51">
        <f t="shared" si="11"/>
        <v>-2417836.3600000003</v>
      </c>
      <c r="L115" s="51">
        <f t="shared" si="11"/>
        <v>-700222.02</v>
      </c>
      <c r="M115" s="51">
        <f t="shared" si="11"/>
        <v>-1297810.3099999998</v>
      </c>
      <c r="N115" s="51">
        <f t="shared" si="11"/>
        <v>-10332043.360000001</v>
      </c>
    </row>
    <row r="116" spans="1:15" x14ac:dyDescent="0.3">
      <c r="A116" s="67"/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</row>
    <row r="117" spans="1:15" x14ac:dyDescent="0.3">
      <c r="A117" s="43" t="s">
        <v>93</v>
      </c>
      <c r="B117" s="51">
        <f t="shared" ref="B117:C117" si="12">B190+B124</f>
        <v>2134783.8499999996</v>
      </c>
      <c r="C117" s="51">
        <f t="shared" si="12"/>
        <v>2178000.9600000004</v>
      </c>
      <c r="D117" s="51">
        <f t="shared" ref="D117:F117" si="13">D190+D124</f>
        <v>2194140.3300000005</v>
      </c>
      <c r="E117" s="51">
        <f t="shared" si="13"/>
        <v>2196493.0699999998</v>
      </c>
      <c r="F117" s="51">
        <f t="shared" si="13"/>
        <v>2150387.2800000003</v>
      </c>
      <c r="G117" s="51">
        <f t="shared" ref="G117:I117" si="14">G190+G124</f>
        <v>794422.84999999986</v>
      </c>
      <c r="H117" s="51">
        <f t="shared" si="14"/>
        <v>862582.82</v>
      </c>
      <c r="I117" s="51">
        <f t="shared" si="14"/>
        <v>940493.77000000025</v>
      </c>
      <c r="J117" s="51">
        <f t="shared" ref="J117:M117" si="15">J190+J124</f>
        <v>774504.42000000016</v>
      </c>
      <c r="K117" s="51">
        <f t="shared" si="15"/>
        <v>899469.94000000006</v>
      </c>
      <c r="L117" s="51">
        <f t="shared" si="15"/>
        <v>749342.22999999986</v>
      </c>
      <c r="M117" s="51">
        <f t="shared" si="15"/>
        <v>743223.53</v>
      </c>
      <c r="N117" s="51">
        <f>SUM(B117:M117)</f>
        <v>16617845.050000001</v>
      </c>
    </row>
    <row r="118" spans="1:15" x14ac:dyDescent="0.3">
      <c r="A118" s="42" t="s">
        <v>96</v>
      </c>
      <c r="B118" s="51">
        <f t="shared" ref="B118:C118" si="16">B214+B125</f>
        <v>1050917.7400000002</v>
      </c>
      <c r="C118" s="51">
        <f t="shared" si="16"/>
        <v>1064555.9600000002</v>
      </c>
      <c r="D118" s="51">
        <f t="shared" ref="D118:F118" si="17">D214+D125</f>
        <v>421490.72999999992</v>
      </c>
      <c r="E118" s="51">
        <f t="shared" si="17"/>
        <v>743972.74000000011</v>
      </c>
      <c r="F118" s="51">
        <f t="shared" si="17"/>
        <v>782859.43</v>
      </c>
      <c r="G118" s="51">
        <f t="shared" ref="G118:I118" si="18">G214+G125</f>
        <v>253573.1</v>
      </c>
      <c r="H118" s="51">
        <f t="shared" si="18"/>
        <v>235080.25</v>
      </c>
      <c r="I118" s="51">
        <f t="shared" si="18"/>
        <v>199081.9</v>
      </c>
      <c r="J118" s="51">
        <f t="shared" ref="J118:M118" si="19">J214+J125</f>
        <v>145925.04999999996</v>
      </c>
      <c r="K118" s="51">
        <f t="shared" si="19"/>
        <v>179453.69999999998</v>
      </c>
      <c r="L118" s="51">
        <f t="shared" si="19"/>
        <v>396789.52</v>
      </c>
      <c r="M118" s="51">
        <f t="shared" si="19"/>
        <v>319391.7</v>
      </c>
      <c r="N118" s="51">
        <f>SUM(B118:M118)</f>
        <v>5793091.8200000012</v>
      </c>
    </row>
    <row r="119" spans="1:15" x14ac:dyDescent="0.3">
      <c r="A119" s="67"/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</row>
    <row r="120" spans="1:15" x14ac:dyDescent="0.3">
      <c r="A120" s="67"/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</row>
    <row r="121" spans="1:15" x14ac:dyDescent="0.3">
      <c r="A121" s="67"/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</row>
    <row r="122" spans="1:15" x14ac:dyDescent="0.3">
      <c r="A122" s="67"/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</row>
    <row r="123" spans="1:15" x14ac:dyDescent="0.3">
      <c r="A123" s="67"/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</row>
    <row r="124" spans="1:15" x14ac:dyDescent="0.3">
      <c r="A124" s="67" t="s">
        <v>327</v>
      </c>
      <c r="B124" s="51">
        <v>0</v>
      </c>
      <c r="C124" s="51">
        <v>0</v>
      </c>
      <c r="D124" s="51">
        <v>0</v>
      </c>
      <c r="E124" s="51">
        <v>0</v>
      </c>
      <c r="F124" s="51">
        <v>0</v>
      </c>
      <c r="G124" s="51">
        <v>0</v>
      </c>
      <c r="H124" s="51">
        <v>0</v>
      </c>
      <c r="I124" s="51">
        <v>0</v>
      </c>
      <c r="J124" s="51">
        <v>0</v>
      </c>
      <c r="K124" s="51">
        <v>0</v>
      </c>
      <c r="L124" s="51">
        <v>0</v>
      </c>
      <c r="M124" s="51">
        <v>0</v>
      </c>
      <c r="N124" s="51">
        <f>SUM(B124:M124)</f>
        <v>0</v>
      </c>
    </row>
    <row r="125" spans="1:15" x14ac:dyDescent="0.3">
      <c r="A125" t="s">
        <v>328</v>
      </c>
      <c r="B125" s="51">
        <v>0</v>
      </c>
      <c r="C125" s="51">
        <v>0</v>
      </c>
      <c r="D125" s="51">
        <v>0</v>
      </c>
      <c r="E125" s="51">
        <v>0</v>
      </c>
      <c r="F125" s="51">
        <v>0</v>
      </c>
      <c r="G125" s="51">
        <v>0</v>
      </c>
      <c r="H125" s="51">
        <v>0</v>
      </c>
      <c r="I125" s="51">
        <v>0</v>
      </c>
      <c r="J125" s="51">
        <v>0</v>
      </c>
      <c r="K125" s="51">
        <v>0</v>
      </c>
      <c r="L125" s="51">
        <v>0</v>
      </c>
      <c r="M125" s="51">
        <v>0</v>
      </c>
      <c r="N125" s="51">
        <f>SUM(B125:M125)</f>
        <v>0</v>
      </c>
    </row>
    <row r="126" spans="1:15" ht="15.6" x14ac:dyDescent="0.3">
      <c r="A126" s="117" t="s">
        <v>329</v>
      </c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</row>
    <row r="127" spans="1:15" ht="14.4" x14ac:dyDescent="0.3">
      <c r="A127" s="44" t="s">
        <v>192</v>
      </c>
      <c r="B127" s="62" t="s">
        <v>207</v>
      </c>
      <c r="C127" s="62" t="s">
        <v>208</v>
      </c>
      <c r="D127" s="62" t="s">
        <v>209</v>
      </c>
      <c r="E127" s="62" t="s">
        <v>210</v>
      </c>
      <c r="F127" s="62" t="s">
        <v>211</v>
      </c>
      <c r="G127" s="62" t="s">
        <v>212</v>
      </c>
      <c r="H127" s="62" t="s">
        <v>213</v>
      </c>
      <c r="I127" s="62" t="s">
        <v>214</v>
      </c>
      <c r="J127" s="62" t="s">
        <v>215</v>
      </c>
      <c r="K127" s="62" t="s">
        <v>216</v>
      </c>
      <c r="L127" s="62" t="s">
        <v>217</v>
      </c>
      <c r="M127" s="62" t="s">
        <v>218</v>
      </c>
      <c r="N127" s="57" t="s">
        <v>219</v>
      </c>
    </row>
    <row r="128" spans="1:15" x14ac:dyDescent="0.3">
      <c r="A128" s="47" t="s">
        <v>249</v>
      </c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>
        <f>SUM(B128:M128)</f>
        <v>0</v>
      </c>
    </row>
    <row r="129" spans="1:14" x14ac:dyDescent="0.3">
      <c r="A129" s="70" t="s">
        <v>248</v>
      </c>
      <c r="B129" s="63"/>
      <c r="C129" s="63"/>
      <c r="D129" s="63"/>
      <c r="E129" s="63"/>
      <c r="F129" s="63"/>
      <c r="G129" s="63"/>
      <c r="H129" s="63"/>
      <c r="I129" s="63"/>
      <c r="J129" s="63"/>
      <c r="K129" s="63"/>
      <c r="L129" s="48"/>
      <c r="M129" s="48"/>
      <c r="N129" s="48">
        <f t="shared" ref="N129:N189" si="20">SUM(B129:M129)</f>
        <v>0</v>
      </c>
    </row>
    <row r="130" spans="1:14" x14ac:dyDescent="0.3">
      <c r="A130" s="70" t="s">
        <v>258</v>
      </c>
      <c r="B130" s="63"/>
      <c r="C130" s="63"/>
      <c r="D130" s="63"/>
      <c r="E130" s="63"/>
      <c r="F130" s="63"/>
      <c r="G130" s="63"/>
      <c r="H130" s="63"/>
      <c r="I130" s="63"/>
      <c r="J130" s="63"/>
      <c r="K130" s="63"/>
      <c r="L130" s="48"/>
      <c r="M130" s="48"/>
      <c r="N130" s="48">
        <f t="shared" si="20"/>
        <v>0</v>
      </c>
    </row>
    <row r="131" spans="1:14" x14ac:dyDescent="0.3">
      <c r="A131" s="70" t="s">
        <v>255</v>
      </c>
      <c r="B131" s="63"/>
      <c r="C131" s="63"/>
      <c r="D131" s="63"/>
      <c r="E131" s="63"/>
      <c r="F131" s="63"/>
      <c r="G131" s="63"/>
      <c r="H131" s="63"/>
      <c r="I131" s="63"/>
      <c r="J131" s="63"/>
      <c r="K131" s="63"/>
      <c r="L131" s="48"/>
      <c r="M131" s="48"/>
      <c r="N131" s="48">
        <f t="shared" si="20"/>
        <v>0</v>
      </c>
    </row>
    <row r="132" spans="1:14" x14ac:dyDescent="0.3">
      <c r="A132" s="70" t="s">
        <v>268</v>
      </c>
      <c r="B132" s="63"/>
      <c r="C132" s="63"/>
      <c r="D132" s="63"/>
      <c r="E132" s="63"/>
      <c r="F132" s="63"/>
      <c r="G132" s="63"/>
      <c r="H132" s="63"/>
      <c r="I132" s="63"/>
      <c r="J132" s="63"/>
      <c r="K132" s="63"/>
      <c r="L132" s="48"/>
      <c r="M132" s="48"/>
      <c r="N132" s="48">
        <f t="shared" si="20"/>
        <v>0</v>
      </c>
    </row>
    <row r="133" spans="1:14" x14ac:dyDescent="0.3">
      <c r="A133" s="70" t="s">
        <v>330</v>
      </c>
      <c r="B133" s="63"/>
      <c r="C133" s="63"/>
      <c r="D133" s="63"/>
      <c r="E133" s="63"/>
      <c r="F133" s="63"/>
      <c r="G133" s="63"/>
      <c r="H133" s="63"/>
      <c r="I133" s="63"/>
      <c r="J133" s="63"/>
      <c r="K133" s="63"/>
      <c r="L133" s="48"/>
      <c r="M133" s="48"/>
      <c r="N133" s="48">
        <f t="shared" si="20"/>
        <v>0</v>
      </c>
    </row>
    <row r="134" spans="1:14" x14ac:dyDescent="0.3">
      <c r="A134" s="70" t="s">
        <v>331</v>
      </c>
      <c r="B134" s="63"/>
      <c r="C134" s="63"/>
      <c r="D134" s="63"/>
      <c r="E134" s="63"/>
      <c r="F134" s="63"/>
      <c r="G134" s="63"/>
      <c r="H134" s="63"/>
      <c r="I134" s="63"/>
      <c r="J134" s="63"/>
      <c r="K134" s="63"/>
      <c r="L134" s="48"/>
      <c r="M134" s="48"/>
      <c r="N134" s="48">
        <f t="shared" si="20"/>
        <v>0</v>
      </c>
    </row>
    <row r="135" spans="1:14" x14ac:dyDescent="0.3">
      <c r="A135" s="70" t="s">
        <v>270</v>
      </c>
      <c r="B135" s="63"/>
      <c r="C135" s="63"/>
      <c r="D135" s="63"/>
      <c r="E135" s="63"/>
      <c r="F135" s="63"/>
      <c r="G135" s="63"/>
      <c r="H135" s="63"/>
      <c r="I135" s="63"/>
      <c r="J135" s="63"/>
      <c r="K135" s="63"/>
      <c r="L135" s="48"/>
      <c r="M135" s="48"/>
      <c r="N135" s="48">
        <f t="shared" si="20"/>
        <v>0</v>
      </c>
    </row>
    <row r="136" spans="1:14" x14ac:dyDescent="0.3">
      <c r="A136" s="70" t="s">
        <v>273</v>
      </c>
      <c r="B136" s="63">
        <v>0</v>
      </c>
      <c r="C136" s="63">
        <v>0</v>
      </c>
      <c r="D136" s="63">
        <v>0</v>
      </c>
      <c r="E136" s="63">
        <v>0</v>
      </c>
      <c r="F136" s="63">
        <v>0</v>
      </c>
      <c r="G136" s="63">
        <v>0</v>
      </c>
      <c r="H136" s="63">
        <v>0</v>
      </c>
      <c r="I136" s="63">
        <v>1175.5</v>
      </c>
      <c r="J136" s="63">
        <v>0</v>
      </c>
      <c r="K136" s="63">
        <v>0</v>
      </c>
      <c r="L136" s="48">
        <v>1175.5</v>
      </c>
      <c r="M136" s="48">
        <v>0</v>
      </c>
      <c r="N136" s="48"/>
    </row>
    <row r="137" spans="1:14" x14ac:dyDescent="0.3">
      <c r="A137" s="64" t="s">
        <v>228</v>
      </c>
      <c r="B137" s="56">
        <v>43978.97</v>
      </c>
      <c r="C137" s="56">
        <v>9951.8700000000008</v>
      </c>
      <c r="D137" s="56">
        <v>23824.38</v>
      </c>
      <c r="E137" s="56">
        <v>17120.88</v>
      </c>
      <c r="F137" s="56">
        <v>-99408.73</v>
      </c>
      <c r="G137" s="56">
        <v>2595.59</v>
      </c>
      <c r="H137" s="56">
        <v>3832.5</v>
      </c>
      <c r="I137" s="56">
        <v>4324.3900000000003</v>
      </c>
      <c r="J137" s="56">
        <v>2519.0700000000002</v>
      </c>
      <c r="K137" s="56">
        <v>3833.41</v>
      </c>
      <c r="L137" s="56">
        <v>-13159.33</v>
      </c>
      <c r="M137" s="56">
        <v>3343.97</v>
      </c>
      <c r="N137" s="48">
        <f t="shared" si="20"/>
        <v>2756.9700000000107</v>
      </c>
    </row>
    <row r="138" spans="1:14" x14ac:dyDescent="0.3">
      <c r="A138" s="47" t="s">
        <v>229</v>
      </c>
      <c r="B138" s="56">
        <v>76406.539999999994</v>
      </c>
      <c r="C138" s="56">
        <v>-92634.85</v>
      </c>
      <c r="D138" s="56">
        <v>18298.97</v>
      </c>
      <c r="E138" s="56">
        <v>-12476.18</v>
      </c>
      <c r="F138" s="56">
        <v>98215.06</v>
      </c>
      <c r="G138" s="56">
        <v>50478.43</v>
      </c>
      <c r="H138" s="56">
        <v>-11046.82</v>
      </c>
      <c r="I138" s="56">
        <v>-26981</v>
      </c>
      <c r="J138" s="56">
        <v>-86165.17</v>
      </c>
      <c r="K138" s="56">
        <v>-31978.36</v>
      </c>
      <c r="L138" s="56">
        <v>68673.899999999994</v>
      </c>
      <c r="M138" s="56">
        <v>67357.7</v>
      </c>
      <c r="N138" s="48">
        <f t="shared" si="20"/>
        <v>118148.21999999996</v>
      </c>
    </row>
    <row r="139" spans="1:14" x14ac:dyDescent="0.3">
      <c r="A139" s="47" t="s">
        <v>288</v>
      </c>
      <c r="B139" s="56">
        <v>0</v>
      </c>
      <c r="C139" s="56">
        <v>0</v>
      </c>
      <c r="D139" s="56">
        <v>0</v>
      </c>
      <c r="E139" s="56">
        <v>0</v>
      </c>
      <c r="F139" s="56">
        <v>0</v>
      </c>
      <c r="G139" s="56">
        <v>845.81</v>
      </c>
      <c r="H139" s="56">
        <v>0</v>
      </c>
      <c r="I139" s="56">
        <v>0</v>
      </c>
      <c r="J139" s="56"/>
      <c r="K139" s="56"/>
      <c r="L139" s="56"/>
      <c r="M139" s="56"/>
      <c r="N139" s="48"/>
    </row>
    <row r="140" spans="1:14" x14ac:dyDescent="0.3">
      <c r="A140" s="47" t="s">
        <v>295</v>
      </c>
      <c r="B140" s="56">
        <v>0</v>
      </c>
      <c r="C140" s="56">
        <v>0</v>
      </c>
      <c r="D140" s="56">
        <v>0</v>
      </c>
      <c r="E140" s="56">
        <v>0</v>
      </c>
      <c r="F140" s="56">
        <v>0</v>
      </c>
      <c r="G140" s="56">
        <v>0</v>
      </c>
      <c r="H140" s="56">
        <v>58.22</v>
      </c>
      <c r="I140" s="56">
        <v>0</v>
      </c>
      <c r="J140" s="56"/>
      <c r="K140" s="56"/>
      <c r="L140" s="56"/>
      <c r="M140" s="56"/>
      <c r="N140" s="48"/>
    </row>
    <row r="141" spans="1:14" x14ac:dyDescent="0.3">
      <c r="A141" s="92" t="s">
        <v>332</v>
      </c>
      <c r="B141" s="56">
        <v>266579.69</v>
      </c>
      <c r="C141" s="56">
        <v>290496.53999999998</v>
      </c>
      <c r="D141" s="56">
        <v>284799.77</v>
      </c>
      <c r="E141" s="56">
        <v>287447.31</v>
      </c>
      <c r="F141" s="56">
        <v>280867.55</v>
      </c>
      <c r="G141" s="56">
        <v>66431.289999999994</v>
      </c>
      <c r="H141" s="56">
        <v>75469.86</v>
      </c>
      <c r="I141" s="56">
        <v>87025.72</v>
      </c>
      <c r="J141" s="56">
        <v>77165.98</v>
      </c>
      <c r="K141" s="56">
        <v>81793.25</v>
      </c>
      <c r="L141" s="56">
        <v>71284.97</v>
      </c>
      <c r="M141" s="56">
        <v>66658</v>
      </c>
      <c r="N141" s="48">
        <f t="shared" si="20"/>
        <v>1936019.9300000002</v>
      </c>
    </row>
    <row r="142" spans="1:14" x14ac:dyDescent="0.3">
      <c r="A142" s="92" t="s">
        <v>333</v>
      </c>
      <c r="B142" s="56">
        <v>12259.01</v>
      </c>
      <c r="C142" s="56">
        <v>6630.25</v>
      </c>
      <c r="D142" s="56">
        <v>4830.83</v>
      </c>
      <c r="E142" s="56">
        <v>8653.26</v>
      </c>
      <c r="F142" s="56">
        <v>1971.53</v>
      </c>
      <c r="G142" s="56">
        <v>3577.46</v>
      </c>
      <c r="H142" s="56">
        <v>4642.29</v>
      </c>
      <c r="I142" s="56">
        <v>4478.62</v>
      </c>
      <c r="J142" s="56">
        <v>4048.32</v>
      </c>
      <c r="K142" s="56">
        <v>6039.48</v>
      </c>
      <c r="L142" s="56">
        <v>1238.76</v>
      </c>
      <c r="M142" s="56">
        <v>2328.48</v>
      </c>
      <c r="N142" s="48">
        <f t="shared" si="20"/>
        <v>60698.290000000008</v>
      </c>
    </row>
    <row r="143" spans="1:14" x14ac:dyDescent="0.3">
      <c r="A143" s="92" t="s">
        <v>334</v>
      </c>
      <c r="B143" s="56">
        <v>1747.45</v>
      </c>
      <c r="C143" s="56">
        <v>2482.02</v>
      </c>
      <c r="D143" s="56">
        <v>2265.59</v>
      </c>
      <c r="E143" s="56">
        <v>3105.89</v>
      </c>
      <c r="F143" s="56">
        <v>2358.88</v>
      </c>
      <c r="G143" s="56">
        <v>1218.96</v>
      </c>
      <c r="H143" s="56">
        <v>2052.6999999999998</v>
      </c>
      <c r="I143" s="56">
        <v>1688.6</v>
      </c>
      <c r="J143" s="56">
        <v>1250.6199999999999</v>
      </c>
      <c r="K143" s="56">
        <v>1693.34</v>
      </c>
      <c r="L143" s="56">
        <v>1693.34</v>
      </c>
      <c r="M143" s="56">
        <v>1396.36</v>
      </c>
      <c r="N143" s="48">
        <f t="shared" si="20"/>
        <v>22953.75</v>
      </c>
    </row>
    <row r="144" spans="1:14" x14ac:dyDescent="0.3">
      <c r="A144" s="92" t="s">
        <v>335</v>
      </c>
      <c r="B144" s="56">
        <v>1012.33</v>
      </c>
      <c r="C144" s="56">
        <v>1129.74</v>
      </c>
      <c r="D144" s="56">
        <v>1264.58</v>
      </c>
      <c r="E144" s="56">
        <v>1288.75</v>
      </c>
      <c r="F144" s="56">
        <v>1173.43</v>
      </c>
      <c r="G144" s="56">
        <v>0</v>
      </c>
      <c r="H144" s="56">
        <v>0</v>
      </c>
      <c r="I144" s="56">
        <v>0</v>
      </c>
      <c r="J144" s="56">
        <v>0</v>
      </c>
      <c r="K144" s="56">
        <v>0</v>
      </c>
      <c r="L144" s="56">
        <v>0</v>
      </c>
      <c r="M144" s="56">
        <v>0</v>
      </c>
      <c r="N144" s="48">
        <f t="shared" si="20"/>
        <v>5868.83</v>
      </c>
    </row>
    <row r="145" spans="1:14" x14ac:dyDescent="0.3">
      <c r="A145" s="92" t="s">
        <v>336</v>
      </c>
      <c r="B145" s="56">
        <v>50500.39</v>
      </c>
      <c r="C145" s="56">
        <v>64567.02</v>
      </c>
      <c r="D145" s="56">
        <v>55606.559999999998</v>
      </c>
      <c r="E145" s="56">
        <v>51532.21</v>
      </c>
      <c r="F145" s="56">
        <v>58618.79</v>
      </c>
      <c r="G145" s="56">
        <v>3157.74</v>
      </c>
      <c r="H145" s="56">
        <v>3727.28</v>
      </c>
      <c r="I145" s="56">
        <v>3658.25</v>
      </c>
      <c r="J145" s="56">
        <v>3515.78</v>
      </c>
      <c r="K145" s="56">
        <v>3647.7</v>
      </c>
      <c r="L145" s="56">
        <v>1563.59</v>
      </c>
      <c r="M145" s="56">
        <v>975.18</v>
      </c>
      <c r="N145" s="48">
        <f t="shared" si="20"/>
        <v>301070.49000000005</v>
      </c>
    </row>
    <row r="146" spans="1:14" x14ac:dyDescent="0.3">
      <c r="A146" s="92" t="s">
        <v>337</v>
      </c>
      <c r="B146" s="56">
        <v>5229.1000000000004</v>
      </c>
      <c r="C146" s="56">
        <v>7330.21</v>
      </c>
      <c r="D146" s="56">
        <v>6620.34</v>
      </c>
      <c r="E146" s="56">
        <v>7005.93</v>
      </c>
      <c r="F146" s="56">
        <v>7165.86</v>
      </c>
      <c r="G146" s="56">
        <v>681.58</v>
      </c>
      <c r="H146" s="56">
        <v>521.83000000000004</v>
      </c>
      <c r="I146" s="56">
        <v>191.7</v>
      </c>
      <c r="J146" s="56">
        <v>191.7</v>
      </c>
      <c r="K146" s="56">
        <v>489.9</v>
      </c>
      <c r="L146" s="56">
        <v>298.2</v>
      </c>
      <c r="M146" s="56">
        <v>21.3</v>
      </c>
      <c r="N146" s="48">
        <f t="shared" si="20"/>
        <v>35747.65</v>
      </c>
    </row>
    <row r="147" spans="1:14" x14ac:dyDescent="0.3">
      <c r="A147" s="92" t="s">
        <v>338</v>
      </c>
      <c r="B147" s="56">
        <v>16342.65</v>
      </c>
      <c r="C147" s="56">
        <v>16011.64</v>
      </c>
      <c r="D147" s="56">
        <v>14470.98</v>
      </c>
      <c r="E147" s="56">
        <v>15253.3</v>
      </c>
      <c r="F147" s="56">
        <v>18461.64</v>
      </c>
      <c r="G147" s="56">
        <v>5145.07</v>
      </c>
      <c r="H147" s="56">
        <v>4010.02</v>
      </c>
      <c r="I147" s="56">
        <v>4182.67</v>
      </c>
      <c r="J147" s="56">
        <v>2773.02</v>
      </c>
      <c r="K147" s="56">
        <v>3350.98</v>
      </c>
      <c r="L147" s="56">
        <v>2456.91</v>
      </c>
      <c r="M147" s="56">
        <v>2461.81</v>
      </c>
      <c r="N147" s="48">
        <f t="shared" si="20"/>
        <v>104920.69</v>
      </c>
    </row>
    <row r="148" spans="1:14" x14ac:dyDescent="0.3">
      <c r="A148" s="92" t="s">
        <v>339</v>
      </c>
      <c r="B148" s="56">
        <v>367.37</v>
      </c>
      <c r="C148" s="56">
        <v>501.9</v>
      </c>
      <c r="D148" s="56">
        <v>375.2</v>
      </c>
      <c r="E148" s="56">
        <v>425.52</v>
      </c>
      <c r="F148" s="56">
        <v>348.44</v>
      </c>
      <c r="G148" s="56">
        <v>0</v>
      </c>
      <c r="H148" s="56">
        <v>0</v>
      </c>
      <c r="I148" s="56">
        <v>131.81</v>
      </c>
      <c r="J148" s="56">
        <v>369.07</v>
      </c>
      <c r="K148" s="56">
        <v>649.46</v>
      </c>
      <c r="L148" s="56">
        <v>578.02</v>
      </c>
      <c r="M148" s="56">
        <v>467.61</v>
      </c>
      <c r="N148" s="48">
        <f t="shared" si="20"/>
        <v>4214.4000000000005</v>
      </c>
    </row>
    <row r="149" spans="1:14" x14ac:dyDescent="0.3">
      <c r="A149" s="92" t="s">
        <v>340</v>
      </c>
      <c r="B149" s="56">
        <v>410527.55</v>
      </c>
      <c r="C149" s="56">
        <v>420604.42</v>
      </c>
      <c r="D149" s="56">
        <v>428165.85</v>
      </c>
      <c r="E149" s="56">
        <v>399136.46</v>
      </c>
      <c r="F149" s="56">
        <v>456911.82</v>
      </c>
      <c r="G149" s="56">
        <v>124143.75</v>
      </c>
      <c r="H149" s="56">
        <v>137792.65</v>
      </c>
      <c r="I149" s="56">
        <v>135293.73000000001</v>
      </c>
      <c r="J149" s="56">
        <v>116594.64</v>
      </c>
      <c r="K149" s="56">
        <v>125740.43</v>
      </c>
      <c r="L149" s="56">
        <v>92248.54</v>
      </c>
      <c r="M149" s="56">
        <v>88093.9</v>
      </c>
      <c r="N149" s="48">
        <f t="shared" si="20"/>
        <v>2935253.7399999998</v>
      </c>
    </row>
    <row r="150" spans="1:14" x14ac:dyDescent="0.3">
      <c r="A150" s="92" t="s">
        <v>341</v>
      </c>
      <c r="B150" s="56">
        <v>4494.34</v>
      </c>
      <c r="C150" s="56">
        <v>2625.39</v>
      </c>
      <c r="D150" s="56">
        <v>3808.3</v>
      </c>
      <c r="E150" s="56">
        <v>4436.8</v>
      </c>
      <c r="F150" s="56">
        <v>3706.12</v>
      </c>
      <c r="G150" s="56">
        <v>2756.06</v>
      </c>
      <c r="H150" s="56">
        <v>4393.8500000000004</v>
      </c>
      <c r="I150" s="56">
        <v>2843.11</v>
      </c>
      <c r="J150" s="56">
        <v>5518.29</v>
      </c>
      <c r="K150" s="56">
        <v>4381.9399999999996</v>
      </c>
      <c r="L150" s="56">
        <v>4310.91</v>
      </c>
      <c r="M150" s="56">
        <v>3728.87</v>
      </c>
      <c r="N150" s="48">
        <f t="shared" si="20"/>
        <v>47003.98</v>
      </c>
    </row>
    <row r="151" spans="1:14" x14ac:dyDescent="0.3">
      <c r="A151" s="92" t="s">
        <v>342</v>
      </c>
      <c r="B151" s="56">
        <v>6498.95</v>
      </c>
      <c r="C151" s="56">
        <v>6953.74</v>
      </c>
      <c r="D151" s="56">
        <v>5019.04</v>
      </c>
      <c r="E151" s="56">
        <v>5820.24</v>
      </c>
      <c r="F151" s="56">
        <v>4558.34</v>
      </c>
      <c r="G151" s="56">
        <v>0</v>
      </c>
      <c r="H151" s="56">
        <v>0</v>
      </c>
      <c r="I151" s="56">
        <v>0</v>
      </c>
      <c r="J151" s="56">
        <v>0</v>
      </c>
      <c r="K151" s="56">
        <v>133.22</v>
      </c>
      <c r="L151" s="56">
        <v>0</v>
      </c>
      <c r="M151" s="56">
        <v>0</v>
      </c>
      <c r="N151" s="48">
        <f t="shared" si="20"/>
        <v>28983.530000000002</v>
      </c>
    </row>
    <row r="152" spans="1:14" x14ac:dyDescent="0.3">
      <c r="A152" s="92" t="s">
        <v>343</v>
      </c>
      <c r="B152" s="56">
        <v>787.54</v>
      </c>
      <c r="C152" s="56">
        <v>825.79</v>
      </c>
      <c r="D152" s="56">
        <v>588.72</v>
      </c>
      <c r="E152" s="56">
        <v>1706.24</v>
      </c>
      <c r="F152" s="56">
        <v>1833.92</v>
      </c>
      <c r="G152" s="56">
        <v>132.35</v>
      </c>
      <c r="H152" s="56">
        <v>0</v>
      </c>
      <c r="I152" s="56">
        <v>0</v>
      </c>
      <c r="J152" s="56">
        <v>0</v>
      </c>
      <c r="K152" s="56">
        <v>0</v>
      </c>
      <c r="L152" s="56">
        <v>0</v>
      </c>
      <c r="M152" s="56">
        <v>0</v>
      </c>
      <c r="N152" s="48">
        <f t="shared" si="20"/>
        <v>5874.56</v>
      </c>
    </row>
    <row r="153" spans="1:14" x14ac:dyDescent="0.3">
      <c r="A153" s="92" t="s">
        <v>344</v>
      </c>
      <c r="B153" s="56">
        <v>57597.33</v>
      </c>
      <c r="C153" s="56">
        <v>66422.960000000006</v>
      </c>
      <c r="D153" s="56">
        <v>72453.3</v>
      </c>
      <c r="E153" s="56">
        <v>68472.97</v>
      </c>
      <c r="F153" s="56">
        <v>65571.87</v>
      </c>
      <c r="G153" s="56">
        <v>11000.17</v>
      </c>
      <c r="H153" s="56">
        <v>10044.69</v>
      </c>
      <c r="I153" s="56">
        <v>10139.620000000001</v>
      </c>
      <c r="J153" s="56">
        <v>10318</v>
      </c>
      <c r="K153" s="56">
        <v>10315.77</v>
      </c>
      <c r="L153" s="56">
        <v>8415.5300000000007</v>
      </c>
      <c r="M153" s="56">
        <v>9118.0499999999993</v>
      </c>
      <c r="N153" s="48">
        <f t="shared" si="20"/>
        <v>399870.26000000007</v>
      </c>
    </row>
    <row r="154" spans="1:14" x14ac:dyDescent="0.3">
      <c r="A154" s="92" t="s">
        <v>345</v>
      </c>
      <c r="B154" s="56">
        <v>395528.55</v>
      </c>
      <c r="C154" s="56">
        <v>460680.92</v>
      </c>
      <c r="D154" s="56">
        <v>425934.1</v>
      </c>
      <c r="E154" s="56">
        <v>431232.88</v>
      </c>
      <c r="F154" s="56">
        <v>425103.06</v>
      </c>
      <c r="G154" s="56">
        <v>415006.4</v>
      </c>
      <c r="H154" s="56">
        <v>498312.86</v>
      </c>
      <c r="I154" s="56">
        <v>558727.29</v>
      </c>
      <c r="J154" s="56">
        <v>488633.28</v>
      </c>
      <c r="K154" s="56">
        <v>543622.01</v>
      </c>
      <c r="L154" s="56">
        <v>427735.13</v>
      </c>
      <c r="M154" s="56">
        <v>387460.96</v>
      </c>
      <c r="N154" s="48">
        <f t="shared" si="20"/>
        <v>5457977.4399999995</v>
      </c>
    </row>
    <row r="155" spans="1:14" x14ac:dyDescent="0.3">
      <c r="A155" s="92" t="s">
        <v>346</v>
      </c>
      <c r="B155" s="56">
        <v>9903.49</v>
      </c>
      <c r="C155" s="56">
        <v>10805.95</v>
      </c>
      <c r="D155" s="56">
        <v>10713.06</v>
      </c>
      <c r="E155" s="56">
        <v>11995.87</v>
      </c>
      <c r="F155" s="56">
        <v>11301.29</v>
      </c>
      <c r="G155" s="56">
        <v>0</v>
      </c>
      <c r="H155" s="56">
        <v>0</v>
      </c>
      <c r="I155" s="56">
        <v>0</v>
      </c>
      <c r="J155" s="56">
        <v>0</v>
      </c>
      <c r="K155" s="56">
        <v>385.57</v>
      </c>
      <c r="L155" s="56">
        <v>945.27</v>
      </c>
      <c r="M155" s="56">
        <v>-1330.83</v>
      </c>
      <c r="N155" s="48">
        <f t="shared" si="20"/>
        <v>54719.67</v>
      </c>
    </row>
    <row r="156" spans="1:14" x14ac:dyDescent="0.3">
      <c r="A156" s="92" t="s">
        <v>347</v>
      </c>
      <c r="B156" s="56">
        <v>104049.69</v>
      </c>
      <c r="C156" s="56">
        <v>109177.65</v>
      </c>
      <c r="D156" s="56">
        <v>115925.56</v>
      </c>
      <c r="E156" s="56">
        <v>116143.24</v>
      </c>
      <c r="F156" s="56">
        <v>109329.99</v>
      </c>
      <c r="G156" s="56">
        <v>18376.71</v>
      </c>
      <c r="H156" s="56">
        <v>20588.8</v>
      </c>
      <c r="I156" s="56">
        <v>21292.97</v>
      </c>
      <c r="J156" s="56">
        <v>22236.55</v>
      </c>
      <c r="K156" s="56">
        <v>20926.009999999998</v>
      </c>
      <c r="L156" s="56">
        <v>16595.05</v>
      </c>
      <c r="M156" s="56">
        <v>20604.439999999999</v>
      </c>
      <c r="N156" s="48">
        <f t="shared" si="20"/>
        <v>695246.66</v>
      </c>
    </row>
    <row r="157" spans="1:14" x14ac:dyDescent="0.3">
      <c r="A157" s="92" t="s">
        <v>348</v>
      </c>
      <c r="B157" s="56">
        <v>56180.93</v>
      </c>
      <c r="C157" s="56">
        <v>77629.02</v>
      </c>
      <c r="D157" s="56">
        <v>61843.58</v>
      </c>
      <c r="E157" s="56">
        <v>62917.64</v>
      </c>
      <c r="F157" s="56">
        <v>66508.820000000007</v>
      </c>
      <c r="G157" s="56">
        <v>45610.21</v>
      </c>
      <c r="H157" s="56">
        <v>60531.48</v>
      </c>
      <c r="I157" s="56">
        <v>78038.100000000006</v>
      </c>
      <c r="J157" s="56">
        <v>63061.53</v>
      </c>
      <c r="K157" s="56">
        <v>73705.72</v>
      </c>
      <c r="L157" s="56">
        <v>57815</v>
      </c>
      <c r="M157" s="56">
        <v>50651.37</v>
      </c>
      <c r="N157" s="48">
        <f t="shared" si="20"/>
        <v>754493.4</v>
      </c>
    </row>
    <row r="158" spans="1:14" x14ac:dyDescent="0.3">
      <c r="A158" s="92" t="s">
        <v>349</v>
      </c>
      <c r="B158" s="56">
        <v>39909.17</v>
      </c>
      <c r="C158" s="56">
        <v>39250.370000000003</v>
      </c>
      <c r="D158" s="56">
        <v>42617.99</v>
      </c>
      <c r="E158" s="56">
        <v>35968.879999999997</v>
      </c>
      <c r="F158" s="56">
        <v>44601.39</v>
      </c>
      <c r="G158" s="56">
        <v>-118.39</v>
      </c>
      <c r="H158" s="56">
        <v>0</v>
      </c>
      <c r="I158" s="56">
        <v>0</v>
      </c>
      <c r="J158" s="56">
        <v>0</v>
      </c>
      <c r="K158" s="56">
        <v>0</v>
      </c>
      <c r="L158" s="56">
        <v>0</v>
      </c>
      <c r="M158" s="56">
        <v>0</v>
      </c>
      <c r="N158" s="48">
        <f t="shared" si="20"/>
        <v>202229.40999999997</v>
      </c>
    </row>
    <row r="159" spans="1:14" x14ac:dyDescent="0.3">
      <c r="A159" s="92" t="s">
        <v>350</v>
      </c>
      <c r="B159" s="56">
        <v>593.27</v>
      </c>
      <c r="C159" s="56">
        <v>1658.31</v>
      </c>
      <c r="D159" s="56">
        <v>1128.33</v>
      </c>
      <c r="E159" s="56">
        <v>1151.17</v>
      </c>
      <c r="F159" s="56">
        <v>1748.94</v>
      </c>
      <c r="G159" s="56">
        <v>0</v>
      </c>
      <c r="H159" s="56">
        <v>0</v>
      </c>
      <c r="I159" s="56">
        <v>0</v>
      </c>
      <c r="J159" s="56">
        <v>0</v>
      </c>
      <c r="K159" s="56">
        <v>0</v>
      </c>
      <c r="L159" s="56">
        <v>0</v>
      </c>
      <c r="M159" s="56">
        <v>0</v>
      </c>
      <c r="N159" s="48">
        <f t="shared" si="20"/>
        <v>6280.02</v>
      </c>
    </row>
    <row r="160" spans="1:14" x14ac:dyDescent="0.3">
      <c r="A160" s="92" t="s">
        <v>351</v>
      </c>
      <c r="B160" s="56">
        <v>46795.59</v>
      </c>
      <c r="C160" s="56">
        <v>43914.49</v>
      </c>
      <c r="D160" s="56">
        <v>47373.13</v>
      </c>
      <c r="E160" s="56">
        <v>44244.75</v>
      </c>
      <c r="F160" s="56">
        <v>41598.5</v>
      </c>
      <c r="G160" s="56">
        <v>1987.31</v>
      </c>
      <c r="H160" s="56">
        <v>2312.13</v>
      </c>
      <c r="I160" s="56">
        <v>2237.6</v>
      </c>
      <c r="J160" s="56">
        <v>1646.95</v>
      </c>
      <c r="K160" s="56">
        <v>2090.27</v>
      </c>
      <c r="L160" s="56">
        <v>2886.21</v>
      </c>
      <c r="M160" s="56">
        <v>2825.96</v>
      </c>
      <c r="N160" s="48">
        <f t="shared" si="20"/>
        <v>239912.88999999998</v>
      </c>
    </row>
    <row r="161" spans="1:14" x14ac:dyDescent="0.3">
      <c r="A161" s="92" t="s">
        <v>352</v>
      </c>
      <c r="B161" s="56">
        <v>125053.14</v>
      </c>
      <c r="C161" s="56">
        <v>167714.43</v>
      </c>
      <c r="D161" s="56">
        <v>134170.09</v>
      </c>
      <c r="E161" s="56">
        <v>159729.79999999999</v>
      </c>
      <c r="F161" s="56">
        <v>142633.21</v>
      </c>
      <c r="G161" s="56">
        <v>0</v>
      </c>
      <c r="H161" s="56">
        <v>0</v>
      </c>
      <c r="I161" s="56">
        <v>0</v>
      </c>
      <c r="J161" s="56">
        <v>0</v>
      </c>
      <c r="K161" s="56">
        <v>0</v>
      </c>
      <c r="L161" s="56">
        <v>0</v>
      </c>
      <c r="M161" s="56">
        <v>0</v>
      </c>
      <c r="N161" s="48">
        <f t="shared" si="20"/>
        <v>729300.66999999993</v>
      </c>
    </row>
    <row r="162" spans="1:14" x14ac:dyDescent="0.3">
      <c r="A162" s="92" t="s">
        <v>353</v>
      </c>
      <c r="B162" s="56"/>
      <c r="C162" s="56"/>
      <c r="J162" s="56"/>
      <c r="K162" s="56"/>
      <c r="L162" s="56"/>
      <c r="M162" s="56"/>
      <c r="N162" s="48">
        <f t="shared" si="20"/>
        <v>0</v>
      </c>
    </row>
    <row r="163" spans="1:14" x14ac:dyDescent="0.3">
      <c r="A163" s="92" t="s">
        <v>354</v>
      </c>
      <c r="B163" s="93"/>
      <c r="C163" s="93"/>
      <c r="J163" s="48"/>
      <c r="K163" s="48"/>
      <c r="L163" s="48"/>
      <c r="M163" s="48"/>
      <c r="N163" s="48">
        <f t="shared" si="20"/>
        <v>0</v>
      </c>
    </row>
    <row r="164" spans="1:14" x14ac:dyDescent="0.3">
      <c r="A164" s="92" t="s">
        <v>355</v>
      </c>
      <c r="B164" s="56">
        <v>6345.78</v>
      </c>
      <c r="C164" s="56">
        <v>7754.48</v>
      </c>
      <c r="D164" s="56">
        <v>7619.85</v>
      </c>
      <c r="E164" s="56">
        <v>6642.23</v>
      </c>
      <c r="F164" s="56">
        <v>10414.94</v>
      </c>
      <c r="G164" s="56">
        <v>0</v>
      </c>
      <c r="H164" s="56">
        <v>0</v>
      </c>
      <c r="I164" s="56">
        <v>0</v>
      </c>
      <c r="J164" s="56">
        <v>0</v>
      </c>
      <c r="K164" s="56">
        <v>0</v>
      </c>
      <c r="L164" s="56">
        <v>0</v>
      </c>
      <c r="M164" s="56">
        <v>0</v>
      </c>
      <c r="N164" s="48">
        <f t="shared" si="20"/>
        <v>38777.279999999999</v>
      </c>
    </row>
    <row r="165" spans="1:14" x14ac:dyDescent="0.3">
      <c r="A165" s="92" t="s">
        <v>356</v>
      </c>
      <c r="B165" s="56">
        <v>25316.26</v>
      </c>
      <c r="C165" s="56">
        <v>25783.119999999999</v>
      </c>
      <c r="D165" s="56">
        <v>25775.63</v>
      </c>
      <c r="E165" s="56">
        <v>26136.36</v>
      </c>
      <c r="F165" s="56">
        <v>24932.06</v>
      </c>
      <c r="G165" s="48">
        <v>4467.71</v>
      </c>
      <c r="H165" s="48">
        <v>4520.71</v>
      </c>
      <c r="I165" s="48">
        <v>5090.7299999999996</v>
      </c>
      <c r="J165" s="56">
        <v>3112.11</v>
      </c>
      <c r="K165" s="56">
        <v>4737.26</v>
      </c>
      <c r="L165" s="56">
        <v>3058.2</v>
      </c>
      <c r="M165" s="56">
        <v>3117.91</v>
      </c>
      <c r="N165" s="48">
        <f t="shared" si="20"/>
        <v>156048.06</v>
      </c>
    </row>
    <row r="166" spans="1:14" x14ac:dyDescent="0.3">
      <c r="A166" s="92" t="s">
        <v>357</v>
      </c>
      <c r="B166" s="56">
        <v>63599.83</v>
      </c>
      <c r="C166" s="56">
        <v>81408.600000000006</v>
      </c>
      <c r="D166" s="56">
        <v>54717.01</v>
      </c>
      <c r="E166" s="56">
        <v>88329.77</v>
      </c>
      <c r="F166" s="56">
        <v>76037.929999999993</v>
      </c>
      <c r="G166" s="56">
        <v>17254.009999999998</v>
      </c>
      <c r="H166" s="56">
        <v>19434.89</v>
      </c>
      <c r="I166" s="56">
        <v>17126.560000000001</v>
      </c>
      <c r="J166" s="56">
        <v>12776.53</v>
      </c>
      <c r="K166" s="56">
        <v>15180.06</v>
      </c>
      <c r="L166" s="56">
        <v>10850.09</v>
      </c>
      <c r="M166" s="56">
        <v>10657.31</v>
      </c>
      <c r="N166" s="48">
        <f t="shared" si="20"/>
        <v>467372.59000000008</v>
      </c>
    </row>
    <row r="167" spans="1:14" x14ac:dyDescent="0.3">
      <c r="A167" s="92" t="s">
        <v>358</v>
      </c>
      <c r="B167" s="56">
        <v>51030.7</v>
      </c>
      <c r="C167" s="56">
        <v>71550.8</v>
      </c>
      <c r="D167" s="56">
        <v>71424.84</v>
      </c>
      <c r="E167" s="56">
        <v>72217.440000000002</v>
      </c>
      <c r="F167" s="56">
        <v>76468.31</v>
      </c>
      <c r="G167" s="56">
        <v>1883.34</v>
      </c>
      <c r="H167" s="56">
        <v>2347.86</v>
      </c>
      <c r="I167" s="56">
        <v>1856.88</v>
      </c>
      <c r="J167" s="56">
        <v>1928.3</v>
      </c>
      <c r="K167" s="56">
        <v>2115.52</v>
      </c>
      <c r="L167" s="56">
        <v>141.03</v>
      </c>
      <c r="M167" s="56">
        <v>1745.31</v>
      </c>
      <c r="N167" s="48">
        <f t="shared" si="20"/>
        <v>354710.33000000007</v>
      </c>
    </row>
    <row r="168" spans="1:14" x14ac:dyDescent="0.3">
      <c r="A168" s="92" t="s">
        <v>359</v>
      </c>
      <c r="B168" s="56">
        <v>122296.76</v>
      </c>
      <c r="C168" s="56">
        <v>143440.51</v>
      </c>
      <c r="D168" s="56">
        <v>133595.76</v>
      </c>
      <c r="E168" s="56">
        <v>143004.68</v>
      </c>
      <c r="F168" s="56">
        <v>147329.49</v>
      </c>
      <c r="G168" s="56">
        <v>628.19000000000005</v>
      </c>
      <c r="H168" s="56">
        <v>646.28</v>
      </c>
      <c r="I168" s="56">
        <v>700.31</v>
      </c>
      <c r="J168" s="56">
        <v>766.41</v>
      </c>
      <c r="K168" s="56">
        <v>689.02</v>
      </c>
      <c r="L168" s="56">
        <v>150.47</v>
      </c>
      <c r="M168" s="56">
        <v>0</v>
      </c>
      <c r="N168" s="48">
        <f t="shared" si="20"/>
        <v>693247.88</v>
      </c>
    </row>
    <row r="169" spans="1:14" x14ac:dyDescent="0.3">
      <c r="A169" s="92" t="s">
        <v>360</v>
      </c>
      <c r="B169" s="56">
        <v>36697.440000000002</v>
      </c>
      <c r="C169" s="56">
        <v>32945.339999999997</v>
      </c>
      <c r="D169" s="56">
        <v>36781.79</v>
      </c>
      <c r="E169" s="56">
        <v>32426.75</v>
      </c>
      <c r="F169" s="56">
        <v>30040.79</v>
      </c>
      <c r="G169" s="56">
        <v>0</v>
      </c>
      <c r="H169" s="56">
        <v>0</v>
      </c>
      <c r="I169" s="56">
        <v>0</v>
      </c>
      <c r="J169" s="56">
        <v>0</v>
      </c>
      <c r="K169" s="56">
        <v>0</v>
      </c>
      <c r="L169" s="56">
        <v>0</v>
      </c>
      <c r="M169" s="56">
        <v>0</v>
      </c>
      <c r="N169" s="48">
        <f t="shared" si="20"/>
        <v>168892.11000000002</v>
      </c>
    </row>
    <row r="170" spans="1:14" x14ac:dyDescent="0.3">
      <c r="A170" s="92" t="s">
        <v>361</v>
      </c>
      <c r="B170" s="56">
        <v>1230.3699999999999</v>
      </c>
      <c r="C170" s="56">
        <v>794.5</v>
      </c>
      <c r="D170" s="56">
        <v>738.76</v>
      </c>
      <c r="E170" s="56">
        <v>705.04</v>
      </c>
      <c r="F170" s="56">
        <v>579.02</v>
      </c>
      <c r="G170" s="56">
        <v>354.28</v>
      </c>
      <c r="H170" s="56">
        <v>358.85</v>
      </c>
      <c r="I170" s="56">
        <v>633.23</v>
      </c>
      <c r="J170" s="56">
        <v>951.15</v>
      </c>
      <c r="K170" s="56">
        <v>461.65</v>
      </c>
      <c r="L170" s="56">
        <v>954.61</v>
      </c>
      <c r="M170" s="56">
        <v>1321.13</v>
      </c>
      <c r="N170" s="48">
        <f t="shared" si="20"/>
        <v>9082.59</v>
      </c>
    </row>
    <row r="171" spans="1:14" x14ac:dyDescent="0.3">
      <c r="A171" s="92" t="s">
        <v>362</v>
      </c>
      <c r="B171" s="93"/>
      <c r="C171" s="93"/>
      <c r="J171" s="48"/>
      <c r="K171" s="48"/>
      <c r="L171" s="48"/>
      <c r="M171" s="48"/>
      <c r="N171" s="48">
        <f t="shared" si="20"/>
        <v>0</v>
      </c>
    </row>
    <row r="172" spans="1:14" x14ac:dyDescent="0.3">
      <c r="A172" s="92" t="s">
        <v>363</v>
      </c>
      <c r="B172" s="56">
        <v>0</v>
      </c>
      <c r="C172" s="56"/>
      <c r="J172" s="56"/>
      <c r="K172" s="56"/>
      <c r="L172" s="56"/>
      <c r="M172" s="56"/>
      <c r="N172" s="48"/>
    </row>
    <row r="173" spans="1:14" x14ac:dyDescent="0.3">
      <c r="A173" s="92" t="s">
        <v>364</v>
      </c>
      <c r="B173" s="56">
        <v>36.26</v>
      </c>
      <c r="C173" s="56">
        <v>0</v>
      </c>
      <c r="D173" s="56">
        <v>0</v>
      </c>
      <c r="E173" s="56">
        <v>110.77</v>
      </c>
      <c r="F173" s="56">
        <v>171</v>
      </c>
      <c r="G173" s="56">
        <v>0</v>
      </c>
      <c r="H173" s="56">
        <v>0</v>
      </c>
      <c r="I173" s="56">
        <v>0</v>
      </c>
      <c r="J173" s="56">
        <v>0</v>
      </c>
      <c r="K173" s="56">
        <v>0</v>
      </c>
      <c r="L173" s="56">
        <v>0</v>
      </c>
      <c r="M173" s="56">
        <v>0</v>
      </c>
      <c r="N173" s="48">
        <f t="shared" si="20"/>
        <v>318.02999999999997</v>
      </c>
    </row>
    <row r="174" spans="1:14" x14ac:dyDescent="0.3">
      <c r="A174" s="92" t="s">
        <v>365</v>
      </c>
      <c r="B174" s="56">
        <v>10.19</v>
      </c>
      <c r="C174" s="56">
        <v>16.989999999999998</v>
      </c>
      <c r="D174" s="56">
        <v>13.9</v>
      </c>
      <c r="E174" s="56">
        <v>18.66</v>
      </c>
      <c r="F174" s="56">
        <v>14.85</v>
      </c>
      <c r="G174" s="56">
        <v>0</v>
      </c>
      <c r="H174" s="56">
        <v>0</v>
      </c>
      <c r="I174" s="56">
        <v>0</v>
      </c>
      <c r="J174" s="56">
        <v>0</v>
      </c>
      <c r="K174" s="56">
        <v>0</v>
      </c>
      <c r="L174" s="56">
        <v>0</v>
      </c>
      <c r="M174" s="56">
        <v>0</v>
      </c>
      <c r="N174" s="48">
        <f t="shared" si="20"/>
        <v>74.589999999999989</v>
      </c>
    </row>
    <row r="175" spans="1:14" x14ac:dyDescent="0.3">
      <c r="A175" s="92" t="s">
        <v>366</v>
      </c>
      <c r="B175" s="56">
        <v>16.18</v>
      </c>
      <c r="C175" s="56">
        <v>0</v>
      </c>
      <c r="D175" s="56">
        <v>0</v>
      </c>
      <c r="E175" s="56">
        <v>0</v>
      </c>
      <c r="F175" s="56">
        <v>3.75</v>
      </c>
      <c r="G175" s="100">
        <v>0</v>
      </c>
      <c r="H175" s="100">
        <v>0</v>
      </c>
      <c r="I175" s="48">
        <v>0</v>
      </c>
      <c r="J175" s="56">
        <v>0</v>
      </c>
      <c r="K175" s="56">
        <v>0</v>
      </c>
      <c r="L175" s="56">
        <v>0</v>
      </c>
      <c r="M175" s="56">
        <v>0</v>
      </c>
      <c r="N175" s="48">
        <f t="shared" si="20"/>
        <v>19.93</v>
      </c>
    </row>
    <row r="176" spans="1:14" x14ac:dyDescent="0.3">
      <c r="A176" s="92" t="s">
        <v>367</v>
      </c>
      <c r="B176" s="56"/>
      <c r="C176" s="56"/>
      <c r="J176" s="56"/>
      <c r="K176" s="56"/>
      <c r="L176" s="56"/>
      <c r="M176" s="56"/>
      <c r="N176" s="48"/>
    </row>
    <row r="177" spans="1:14" x14ac:dyDescent="0.3">
      <c r="A177" s="92" t="s">
        <v>368</v>
      </c>
      <c r="B177" s="56">
        <v>689.42</v>
      </c>
      <c r="C177" s="56">
        <v>76.19</v>
      </c>
      <c r="D177" s="56">
        <v>244.19</v>
      </c>
      <c r="E177" s="56">
        <v>45.62</v>
      </c>
      <c r="F177" s="56">
        <v>275.54000000000002</v>
      </c>
      <c r="G177" s="56">
        <v>172</v>
      </c>
      <c r="H177" s="56">
        <v>331.29</v>
      </c>
      <c r="I177" s="56">
        <v>80.760000000000005</v>
      </c>
      <c r="J177" s="56">
        <v>282.89999999999998</v>
      </c>
      <c r="K177" s="56">
        <v>38.99</v>
      </c>
      <c r="L177" s="56">
        <v>992.86</v>
      </c>
      <c r="M177" s="56">
        <v>713.36</v>
      </c>
      <c r="N177" s="48">
        <f t="shared" si="20"/>
        <v>3943.12</v>
      </c>
    </row>
    <row r="178" spans="1:14" x14ac:dyDescent="0.3">
      <c r="A178" s="92" t="s">
        <v>369</v>
      </c>
      <c r="B178" s="56">
        <v>1565.78</v>
      </c>
      <c r="C178" s="56">
        <v>546.39</v>
      </c>
      <c r="D178" s="56">
        <v>562.44000000000005</v>
      </c>
      <c r="E178" s="56">
        <v>275.02999999999997</v>
      </c>
      <c r="F178" s="56">
        <v>1690.85</v>
      </c>
      <c r="G178" s="56">
        <v>572.69000000000005</v>
      </c>
      <c r="H178" s="56">
        <v>774.11</v>
      </c>
      <c r="I178" s="56">
        <v>636.30999999999995</v>
      </c>
      <c r="J178" s="56">
        <v>944.48</v>
      </c>
      <c r="K178" s="56">
        <v>547.33000000000004</v>
      </c>
      <c r="L178" s="56">
        <v>707.62</v>
      </c>
      <c r="M178" s="56">
        <v>1789.9</v>
      </c>
      <c r="N178" s="48">
        <f t="shared" si="20"/>
        <v>10612.93</v>
      </c>
    </row>
    <row r="179" spans="1:14" x14ac:dyDescent="0.3">
      <c r="A179" s="92" t="s">
        <v>370</v>
      </c>
      <c r="B179" s="56">
        <v>55.27</v>
      </c>
      <c r="C179" s="56">
        <v>0</v>
      </c>
      <c r="D179" s="56">
        <v>31.09</v>
      </c>
      <c r="E179" s="56">
        <v>0</v>
      </c>
      <c r="F179" s="56">
        <v>0</v>
      </c>
      <c r="G179" s="56">
        <v>0</v>
      </c>
      <c r="H179" s="56">
        <v>0</v>
      </c>
      <c r="I179" s="56">
        <v>0</v>
      </c>
      <c r="J179" s="56">
        <v>0</v>
      </c>
      <c r="K179" s="56">
        <v>0</v>
      </c>
      <c r="L179" s="56">
        <v>42.72</v>
      </c>
      <c r="M179" s="56">
        <v>36.75</v>
      </c>
      <c r="N179" s="48">
        <f t="shared" si="20"/>
        <v>165.82999999999998</v>
      </c>
    </row>
    <row r="180" spans="1:14" x14ac:dyDescent="0.3">
      <c r="A180" s="92" t="s">
        <v>371</v>
      </c>
      <c r="B180" s="56">
        <v>5781.24</v>
      </c>
      <c r="C180" s="56">
        <v>4629.59</v>
      </c>
      <c r="D180" s="56">
        <v>7558.07</v>
      </c>
      <c r="E180" s="56">
        <v>5204.3</v>
      </c>
      <c r="F180" s="56">
        <v>4345.34</v>
      </c>
      <c r="G180" s="56">
        <v>9071.68</v>
      </c>
      <c r="H180" s="56">
        <v>7658.2</v>
      </c>
      <c r="I180" s="56">
        <v>14754.92</v>
      </c>
      <c r="J180" s="56">
        <v>12242.35</v>
      </c>
      <c r="K180" s="56">
        <v>11124.84</v>
      </c>
      <c r="L180" s="56">
        <v>7491.29</v>
      </c>
      <c r="M180" s="56">
        <v>5893.71</v>
      </c>
      <c r="N180" s="48">
        <f t="shared" si="20"/>
        <v>95755.53</v>
      </c>
    </row>
    <row r="181" spans="1:14" x14ac:dyDescent="0.3">
      <c r="A181" s="92" t="s">
        <v>372</v>
      </c>
      <c r="B181" s="56">
        <v>5673</v>
      </c>
      <c r="C181" s="56">
        <v>2039</v>
      </c>
      <c r="D181" s="56">
        <v>2279.5</v>
      </c>
      <c r="E181" s="56">
        <v>2276</v>
      </c>
      <c r="F181" s="56">
        <v>1656</v>
      </c>
      <c r="G181" s="56">
        <v>0</v>
      </c>
      <c r="H181" s="56">
        <v>0</v>
      </c>
      <c r="I181" s="56">
        <v>0</v>
      </c>
      <c r="J181" s="56">
        <v>0</v>
      </c>
      <c r="K181" s="56">
        <v>0</v>
      </c>
      <c r="L181" s="56">
        <v>0</v>
      </c>
      <c r="M181" s="56">
        <v>0</v>
      </c>
      <c r="N181" s="48">
        <f t="shared" si="20"/>
        <v>13923.5</v>
      </c>
    </row>
    <row r="182" spans="1:14" x14ac:dyDescent="0.3">
      <c r="A182" s="92" t="s">
        <v>373</v>
      </c>
      <c r="B182" s="56">
        <v>64681.72</v>
      </c>
      <c r="C182" s="56">
        <v>79655.13</v>
      </c>
      <c r="D182" s="56">
        <v>67747.850000000006</v>
      </c>
      <c r="E182" s="56">
        <v>80177.52</v>
      </c>
      <c r="F182" s="56">
        <v>86807.87</v>
      </c>
      <c r="G182" s="56">
        <v>2611.02</v>
      </c>
      <c r="H182" s="56">
        <v>2564.77</v>
      </c>
      <c r="I182" s="56">
        <v>4144.79</v>
      </c>
      <c r="J182" s="56">
        <v>23538.25</v>
      </c>
      <c r="K182" s="56">
        <v>7270.52</v>
      </c>
      <c r="L182" s="56">
        <v>6363.49</v>
      </c>
      <c r="M182" s="56">
        <v>4642.3500000000004</v>
      </c>
      <c r="N182" s="48">
        <f t="shared" si="20"/>
        <v>430205.28</v>
      </c>
    </row>
    <row r="183" spans="1:14" x14ac:dyDescent="0.3">
      <c r="A183" s="92" t="s">
        <v>374</v>
      </c>
      <c r="B183" s="56">
        <v>26.17</v>
      </c>
      <c r="C183" s="56">
        <v>-8.58</v>
      </c>
      <c r="D183" s="56">
        <v>10.86</v>
      </c>
      <c r="E183" s="56">
        <v>4.66</v>
      </c>
      <c r="F183" s="56">
        <v>66.36</v>
      </c>
      <c r="G183" s="56">
        <v>0</v>
      </c>
      <c r="H183" s="56">
        <v>0</v>
      </c>
      <c r="I183" s="56">
        <v>0</v>
      </c>
      <c r="J183" s="56">
        <v>0</v>
      </c>
      <c r="K183" s="56">
        <v>0</v>
      </c>
      <c r="L183" s="56">
        <v>0</v>
      </c>
      <c r="M183" s="56">
        <v>0</v>
      </c>
      <c r="N183" s="48">
        <f t="shared" si="20"/>
        <v>99.47</v>
      </c>
    </row>
    <row r="184" spans="1:14" x14ac:dyDescent="0.3">
      <c r="A184" s="92" t="s">
        <v>375</v>
      </c>
      <c r="B184" s="56">
        <v>5694.83</v>
      </c>
      <c r="C184" s="56">
        <v>5180.5200000000004</v>
      </c>
      <c r="D184" s="56">
        <v>4932.6000000000004</v>
      </c>
      <c r="E184" s="56">
        <v>4240</v>
      </c>
      <c r="F184" s="56">
        <v>2494.87</v>
      </c>
      <c r="G184" s="56">
        <v>0</v>
      </c>
      <c r="H184" s="56">
        <v>0</v>
      </c>
      <c r="I184" s="56">
        <v>0</v>
      </c>
      <c r="J184" s="56">
        <v>0</v>
      </c>
      <c r="K184" s="56">
        <v>0</v>
      </c>
      <c r="L184" s="56">
        <v>0</v>
      </c>
      <c r="M184" s="56">
        <v>0</v>
      </c>
      <c r="N184" s="48">
        <f t="shared" si="20"/>
        <v>22542.82</v>
      </c>
    </row>
    <row r="185" spans="1:14" x14ac:dyDescent="0.3">
      <c r="A185" s="92" t="s">
        <v>376</v>
      </c>
      <c r="B185" s="56">
        <v>0</v>
      </c>
      <c r="C185" s="56">
        <v>16.59</v>
      </c>
      <c r="D185" s="56">
        <v>2.25</v>
      </c>
      <c r="E185" s="56">
        <v>1.21</v>
      </c>
      <c r="F185" s="56">
        <v>0</v>
      </c>
      <c r="G185" s="56">
        <v>0</v>
      </c>
      <c r="H185" s="56">
        <v>0</v>
      </c>
      <c r="I185" s="56">
        <v>0</v>
      </c>
      <c r="J185" s="56">
        <v>2.38</v>
      </c>
      <c r="K185" s="56">
        <v>0</v>
      </c>
      <c r="L185" s="56">
        <v>0</v>
      </c>
      <c r="M185" s="56">
        <v>0</v>
      </c>
      <c r="N185" s="48">
        <f t="shared" si="20"/>
        <v>22.43</v>
      </c>
    </row>
    <row r="186" spans="1:14" x14ac:dyDescent="0.3">
      <c r="A186" s="92" t="s">
        <v>377</v>
      </c>
      <c r="B186" s="56">
        <v>210.17</v>
      </c>
      <c r="C186" s="56">
        <v>133.49</v>
      </c>
      <c r="D186" s="56">
        <v>109.64</v>
      </c>
      <c r="E186" s="56">
        <v>165.82</v>
      </c>
      <c r="F186" s="56">
        <v>201.08</v>
      </c>
      <c r="G186" s="56">
        <v>163.59</v>
      </c>
      <c r="H186" s="56">
        <v>203.28</v>
      </c>
      <c r="I186" s="56">
        <v>330.92</v>
      </c>
      <c r="J186" s="56">
        <v>262.60000000000002</v>
      </c>
      <c r="K186" s="56">
        <v>250.09</v>
      </c>
      <c r="L186" s="56">
        <v>268.20999999999998</v>
      </c>
      <c r="M186" s="56">
        <v>477.51</v>
      </c>
      <c r="N186" s="48">
        <f t="shared" si="20"/>
        <v>2776.3999999999996</v>
      </c>
    </row>
    <row r="187" spans="1:14" x14ac:dyDescent="0.3">
      <c r="A187" s="92" t="s">
        <v>378</v>
      </c>
      <c r="B187" s="56">
        <v>11.38</v>
      </c>
      <c r="C187" s="56">
        <v>291.17</v>
      </c>
      <c r="D187" s="56">
        <v>1000.5</v>
      </c>
      <c r="E187" s="56">
        <v>795.2</v>
      </c>
      <c r="F187" s="56">
        <v>96.43</v>
      </c>
      <c r="G187" s="56"/>
      <c r="H187" s="56"/>
      <c r="I187" s="56"/>
      <c r="J187" s="56">
        <v>0</v>
      </c>
      <c r="K187" s="56">
        <v>0</v>
      </c>
      <c r="L187" s="56">
        <v>0</v>
      </c>
      <c r="M187" s="56">
        <v>0</v>
      </c>
      <c r="N187" s="48">
        <f t="shared" si="20"/>
        <v>2194.6799999999998</v>
      </c>
    </row>
    <row r="188" spans="1:14" x14ac:dyDescent="0.3">
      <c r="A188" s="92" t="s">
        <v>379</v>
      </c>
      <c r="B188" s="56">
        <v>2155.67</v>
      </c>
      <c r="C188" s="56">
        <v>1431.38</v>
      </c>
      <c r="D188" s="56">
        <v>2415.75</v>
      </c>
      <c r="E188" s="56">
        <v>1910.44</v>
      </c>
      <c r="F188" s="56">
        <v>2596.08</v>
      </c>
      <c r="G188" s="56"/>
      <c r="H188" s="56"/>
      <c r="I188" s="56"/>
      <c r="J188" s="56">
        <v>0</v>
      </c>
      <c r="K188" s="56">
        <v>0</v>
      </c>
      <c r="L188" s="56">
        <v>0</v>
      </c>
      <c r="M188" s="56">
        <v>0</v>
      </c>
      <c r="N188" s="48">
        <f t="shared" si="20"/>
        <v>10509.32</v>
      </c>
    </row>
    <row r="189" spans="1:14" x14ac:dyDescent="0.3">
      <c r="A189" s="92" t="s">
        <v>380</v>
      </c>
      <c r="B189" s="56">
        <v>9316.39</v>
      </c>
      <c r="C189" s="56">
        <v>5585.97</v>
      </c>
      <c r="D189" s="56">
        <v>14479.8</v>
      </c>
      <c r="E189" s="56">
        <v>9491.76</v>
      </c>
      <c r="F189" s="56">
        <v>-61015</v>
      </c>
      <c r="G189" s="56">
        <v>4217.84</v>
      </c>
      <c r="H189" s="56">
        <v>6498.24</v>
      </c>
      <c r="I189" s="56">
        <v>6689.68</v>
      </c>
      <c r="J189" s="56">
        <v>4019.33</v>
      </c>
      <c r="K189" s="56">
        <v>6234.56</v>
      </c>
      <c r="L189" s="56">
        <v>-28433.86</v>
      </c>
      <c r="M189" s="56">
        <v>6665.16</v>
      </c>
      <c r="N189" s="48">
        <f t="shared" si="20"/>
        <v>-16250.130000000001</v>
      </c>
    </row>
    <row r="190" spans="1:14" x14ac:dyDescent="0.3">
      <c r="A190" s="47" t="s">
        <v>381</v>
      </c>
      <c r="B190" s="48">
        <f t="shared" ref="B190:N190" si="21">SUM(B128:B189)</f>
        <v>2134783.8499999996</v>
      </c>
      <c r="C190" s="48">
        <f t="shared" si="21"/>
        <v>2178000.9600000004</v>
      </c>
      <c r="D190" s="48">
        <f t="shared" si="21"/>
        <v>2194140.3300000005</v>
      </c>
      <c r="E190" s="48">
        <f t="shared" si="21"/>
        <v>2196493.0699999998</v>
      </c>
      <c r="F190" s="48">
        <f t="shared" si="21"/>
        <v>2150387.2800000003</v>
      </c>
      <c r="G190" s="48">
        <f t="shared" si="21"/>
        <v>794422.84999999986</v>
      </c>
      <c r="H190" s="48">
        <f t="shared" si="21"/>
        <v>862582.82</v>
      </c>
      <c r="I190" s="48">
        <f t="shared" si="21"/>
        <v>940493.77000000025</v>
      </c>
      <c r="J190" s="48">
        <f t="shared" si="21"/>
        <v>774504.42000000016</v>
      </c>
      <c r="K190" s="48">
        <f t="shared" si="21"/>
        <v>899469.94000000006</v>
      </c>
      <c r="L190" s="48">
        <f t="shared" si="21"/>
        <v>749342.22999999986</v>
      </c>
      <c r="M190" s="48">
        <f t="shared" si="21"/>
        <v>743223.53</v>
      </c>
      <c r="N190" s="48">
        <f t="shared" si="21"/>
        <v>16614590.019999998</v>
      </c>
    </row>
    <row r="191" spans="1:14" x14ac:dyDescent="0.3">
      <c r="B191" s="51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</row>
    <row r="192" spans="1:14" x14ac:dyDescent="0.3">
      <c r="B192" s="51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</row>
    <row r="193" spans="1:14" x14ac:dyDescent="0.3">
      <c r="A193" s="47" t="s">
        <v>222</v>
      </c>
      <c r="B193" s="56">
        <v>90022.22</v>
      </c>
      <c r="C193" s="56">
        <v>232960.69</v>
      </c>
      <c r="D193" s="56">
        <v>62531.6</v>
      </c>
      <c r="E193" s="56">
        <v>80022.320000000007</v>
      </c>
      <c r="F193" s="56">
        <v>78988.2</v>
      </c>
      <c r="G193" s="56">
        <v>23332.03</v>
      </c>
      <c r="H193" s="56">
        <v>24837.599999999999</v>
      </c>
      <c r="I193" s="56">
        <v>28306.62</v>
      </c>
      <c r="J193" s="56">
        <v>23918.37</v>
      </c>
      <c r="K193" s="56">
        <v>25126.6</v>
      </c>
      <c r="L193" s="56">
        <v>20295.009999999998</v>
      </c>
      <c r="M193" s="56">
        <v>20315.87</v>
      </c>
      <c r="N193" s="48">
        <f>SUM(B193:M193)</f>
        <v>710657.13</v>
      </c>
    </row>
    <row r="194" spans="1:14" x14ac:dyDescent="0.3">
      <c r="A194" s="47" t="s">
        <v>223</v>
      </c>
      <c r="B194" s="56">
        <v>71885.320000000007</v>
      </c>
      <c r="C194" s="56">
        <v>70543.429999999993</v>
      </c>
      <c r="D194" s="56">
        <v>72613.97</v>
      </c>
      <c r="E194" s="56">
        <v>9478.91</v>
      </c>
      <c r="F194" s="56">
        <v>9436.1</v>
      </c>
      <c r="G194" s="56">
        <v>2923.76</v>
      </c>
      <c r="H194" s="56">
        <v>-12623.48</v>
      </c>
      <c r="I194" s="56">
        <v>-14303.56</v>
      </c>
      <c r="J194" s="56">
        <v>-12529.65</v>
      </c>
      <c r="K194" s="56">
        <v>-17044.48</v>
      </c>
      <c r="L194" s="56">
        <v>-15255.5</v>
      </c>
      <c r="M194" s="56">
        <v>-15585.84</v>
      </c>
      <c r="N194" s="48">
        <f t="shared" ref="N194:N213" si="22">SUM(B194:M194)</f>
        <v>149538.98000000001</v>
      </c>
    </row>
    <row r="195" spans="1:14" x14ac:dyDescent="0.3">
      <c r="A195" s="47" t="s">
        <v>259</v>
      </c>
      <c r="B195" s="56">
        <v>168299.88</v>
      </c>
      <c r="C195" s="56">
        <v>163346.04</v>
      </c>
      <c r="D195" s="56">
        <v>79727.100000000006</v>
      </c>
      <c r="E195" s="56">
        <v>162043.65</v>
      </c>
      <c r="F195" s="56">
        <v>161218.5</v>
      </c>
      <c r="G195" s="56">
        <v>47299.29</v>
      </c>
      <c r="H195" s="56">
        <v>48671.95</v>
      </c>
      <c r="I195" s="56">
        <v>55121.17</v>
      </c>
      <c r="J195" s="56">
        <v>48257.51</v>
      </c>
      <c r="K195" s="56">
        <v>47772.3</v>
      </c>
      <c r="L195" s="56">
        <v>42799.12</v>
      </c>
      <c r="M195" s="56">
        <v>43705.77</v>
      </c>
      <c r="N195" s="48">
        <f t="shared" si="22"/>
        <v>1068262.28</v>
      </c>
    </row>
    <row r="196" spans="1:14" x14ac:dyDescent="0.3">
      <c r="A196" s="47" t="s">
        <v>262</v>
      </c>
      <c r="B196" s="56">
        <v>34349.17</v>
      </c>
      <c r="C196" s="56">
        <v>28909.99</v>
      </c>
      <c r="D196" s="56">
        <v>35106.620000000003</v>
      </c>
      <c r="E196" s="56">
        <v>35525.519999999997</v>
      </c>
      <c r="F196" s="56">
        <v>32460.51</v>
      </c>
      <c r="G196" s="56">
        <v>8650.7900000000009</v>
      </c>
      <c r="H196" s="56">
        <v>9516.01</v>
      </c>
      <c r="I196" s="56">
        <v>9525.1299999999992</v>
      </c>
      <c r="J196" s="56">
        <v>7225.58</v>
      </c>
      <c r="K196" s="56">
        <v>11602.58</v>
      </c>
      <c r="L196" s="56">
        <v>10059.459999999999</v>
      </c>
      <c r="M196" s="56">
        <v>10623.4</v>
      </c>
      <c r="N196" s="48">
        <f t="shared" si="22"/>
        <v>233554.75999999998</v>
      </c>
    </row>
    <row r="197" spans="1:14" x14ac:dyDescent="0.3">
      <c r="A197" s="45" t="s">
        <v>324</v>
      </c>
      <c r="B197" s="93"/>
      <c r="C197" s="93"/>
      <c r="D197" s="93"/>
      <c r="E197" s="93"/>
      <c r="F197" s="48"/>
      <c r="G197" s="100"/>
      <c r="H197" s="100"/>
      <c r="I197" s="63"/>
      <c r="J197" s="63"/>
      <c r="K197" s="63"/>
      <c r="L197" s="48"/>
      <c r="M197" s="48"/>
      <c r="N197" s="48">
        <f t="shared" si="22"/>
        <v>0</v>
      </c>
    </row>
    <row r="198" spans="1:14" x14ac:dyDescent="0.3">
      <c r="A198" s="47" t="s">
        <v>224</v>
      </c>
      <c r="B198" s="56">
        <v>159595.84</v>
      </c>
      <c r="C198" s="56">
        <v>123802.69</v>
      </c>
      <c r="D198" s="56">
        <v>81250.080000000002</v>
      </c>
      <c r="E198" s="56">
        <v>125438.09</v>
      </c>
      <c r="F198" s="56">
        <v>147263.28</v>
      </c>
      <c r="G198" s="56">
        <v>25172.44</v>
      </c>
      <c r="H198" s="56">
        <v>50192.25</v>
      </c>
      <c r="I198" s="56">
        <v>48756.67</v>
      </c>
      <c r="J198" s="56">
        <v>31351.25</v>
      </c>
      <c r="K198" s="56">
        <v>45598.07</v>
      </c>
      <c r="L198" s="56">
        <v>57439.95</v>
      </c>
      <c r="M198" s="56">
        <v>40495.379999999997</v>
      </c>
      <c r="N198" s="48">
        <f t="shared" si="22"/>
        <v>936355.99</v>
      </c>
    </row>
    <row r="199" spans="1:14" x14ac:dyDescent="0.3">
      <c r="A199" s="47" t="s">
        <v>225</v>
      </c>
      <c r="B199" s="56">
        <v>75381.87</v>
      </c>
      <c r="C199" s="56">
        <v>77965.820000000007</v>
      </c>
      <c r="D199" s="56">
        <v>77973.820000000007</v>
      </c>
      <c r="E199" s="56">
        <v>85267.199999999997</v>
      </c>
      <c r="F199" s="56">
        <v>80027.649999999994</v>
      </c>
      <c r="G199" s="56">
        <v>23788.29</v>
      </c>
      <c r="H199" s="56">
        <v>26568.66</v>
      </c>
      <c r="I199" s="56">
        <v>28826.53</v>
      </c>
      <c r="J199" s="56">
        <v>21679.68</v>
      </c>
      <c r="K199" s="56">
        <v>26686.86</v>
      </c>
      <c r="L199" s="56">
        <v>23344.48</v>
      </c>
      <c r="M199" s="56">
        <v>19022.72</v>
      </c>
      <c r="N199" s="48">
        <f t="shared" si="22"/>
        <v>566533.57999999996</v>
      </c>
    </row>
    <row r="200" spans="1:14" x14ac:dyDescent="0.3">
      <c r="A200" s="47" t="s">
        <v>226</v>
      </c>
      <c r="B200" s="56">
        <v>-53682.09</v>
      </c>
      <c r="C200" s="56">
        <v>-65319.97</v>
      </c>
      <c r="D200" s="56">
        <v>-97851.82</v>
      </c>
      <c r="E200" s="56">
        <v>-73627.960000000006</v>
      </c>
      <c r="F200" s="56">
        <v>-71921.48</v>
      </c>
      <c r="G200" s="56">
        <v>-29685.59</v>
      </c>
      <c r="H200" s="56">
        <v>-26246</v>
      </c>
      <c r="I200" s="56">
        <v>-29899.53</v>
      </c>
      <c r="J200" s="56">
        <v>-27113.9</v>
      </c>
      <c r="K200" s="56">
        <v>-26958.37</v>
      </c>
      <c r="L200" s="56">
        <v>-24710.59</v>
      </c>
      <c r="M200" s="56">
        <v>-24680.33</v>
      </c>
      <c r="N200" s="48">
        <f t="shared" si="22"/>
        <v>-551697.63</v>
      </c>
    </row>
    <row r="201" spans="1:14" x14ac:dyDescent="0.3">
      <c r="A201" s="47" t="s">
        <v>227</v>
      </c>
      <c r="B201" s="56">
        <v>-64480.66</v>
      </c>
      <c r="C201" s="56">
        <v>-76471.960000000006</v>
      </c>
      <c r="D201" s="56">
        <v>-105531.76</v>
      </c>
      <c r="E201" s="56">
        <v>-97516.91</v>
      </c>
      <c r="F201" s="56">
        <v>-96331.56</v>
      </c>
      <c r="G201" s="56">
        <v>-27055.78</v>
      </c>
      <c r="H201" s="56">
        <v>-30549.07</v>
      </c>
      <c r="I201" s="56">
        <v>-34200.080000000002</v>
      </c>
      <c r="J201" s="56">
        <v>-30104.639999999999</v>
      </c>
      <c r="K201" s="56">
        <v>-30728.880000000001</v>
      </c>
      <c r="L201" s="56">
        <v>-28129.08</v>
      </c>
      <c r="M201" s="56">
        <v>-27956.9</v>
      </c>
      <c r="N201" s="48">
        <f t="shared" si="22"/>
        <v>-649057.28000000003</v>
      </c>
    </row>
    <row r="202" spans="1:14" x14ac:dyDescent="0.3">
      <c r="A202" s="47" t="s">
        <v>382</v>
      </c>
      <c r="B202" s="56">
        <v>4980.5</v>
      </c>
      <c r="C202" s="56">
        <v>5745.07</v>
      </c>
      <c r="D202" s="56">
        <v>3451.83</v>
      </c>
      <c r="E202" s="56">
        <v>3180.33</v>
      </c>
      <c r="F202" s="56">
        <v>4202.7</v>
      </c>
      <c r="G202" s="56">
        <v>0</v>
      </c>
      <c r="H202" s="56">
        <v>0</v>
      </c>
      <c r="I202" s="56">
        <v>0</v>
      </c>
      <c r="J202" s="56"/>
      <c r="K202" s="56"/>
      <c r="L202" s="56"/>
      <c r="M202" s="56"/>
      <c r="N202" s="48">
        <f t="shared" si="22"/>
        <v>21560.43</v>
      </c>
    </row>
    <row r="203" spans="1:14" x14ac:dyDescent="0.3">
      <c r="A203" s="92" t="s">
        <v>383</v>
      </c>
      <c r="B203" s="56">
        <v>98003.64</v>
      </c>
      <c r="C203" s="56">
        <v>222918.55</v>
      </c>
      <c r="D203" s="56">
        <v>60679.08</v>
      </c>
      <c r="E203" s="56">
        <v>75415.73</v>
      </c>
      <c r="F203" s="56">
        <v>71907.25</v>
      </c>
      <c r="G203" s="56">
        <v>35696.85</v>
      </c>
      <c r="H203" s="56">
        <v>37652.79</v>
      </c>
      <c r="I203" s="56">
        <v>36433.69</v>
      </c>
      <c r="J203" s="56">
        <v>36716.379999999997</v>
      </c>
      <c r="K203" s="56">
        <v>37388.51</v>
      </c>
      <c r="L203" s="56">
        <v>38114.660000000003</v>
      </c>
      <c r="M203" s="56">
        <v>40254.080000000002</v>
      </c>
      <c r="N203" s="48">
        <f t="shared" si="22"/>
        <v>791181.21000000008</v>
      </c>
    </row>
    <row r="204" spans="1:14" x14ac:dyDescent="0.3">
      <c r="A204" s="64" t="s">
        <v>384</v>
      </c>
      <c r="B204" s="56">
        <v>72127.539999999994</v>
      </c>
      <c r="C204" s="56">
        <v>68735.86</v>
      </c>
      <c r="D204" s="56">
        <v>66420.56</v>
      </c>
      <c r="E204" s="56">
        <v>9491.4</v>
      </c>
      <c r="F204" s="56">
        <v>9174.02</v>
      </c>
      <c r="G204" s="56">
        <v>4407.13</v>
      </c>
      <c r="H204" s="56">
        <v>-18990.82</v>
      </c>
      <c r="I204" s="56">
        <v>-19148.82</v>
      </c>
      <c r="J204" s="56">
        <v>-19844.53</v>
      </c>
      <c r="K204" s="56">
        <v>-26609.58</v>
      </c>
      <c r="L204" s="56">
        <v>-29004.68</v>
      </c>
      <c r="M204" s="56">
        <v>-28034.48</v>
      </c>
      <c r="N204" s="48">
        <f t="shared" si="22"/>
        <v>88723.599999999962</v>
      </c>
    </row>
    <row r="205" spans="1:14" x14ac:dyDescent="0.3">
      <c r="A205" s="64" t="s">
        <v>385</v>
      </c>
      <c r="B205" s="56">
        <v>184889.60000000001</v>
      </c>
      <c r="C205" s="56">
        <v>176893.98</v>
      </c>
      <c r="D205" s="56">
        <v>77537.119999999995</v>
      </c>
      <c r="E205" s="56">
        <v>187742.82</v>
      </c>
      <c r="F205" s="56">
        <v>183809.94</v>
      </c>
      <c r="G205" s="56">
        <v>72204.61</v>
      </c>
      <c r="H205" s="56">
        <v>74547.789999999994</v>
      </c>
      <c r="I205" s="56">
        <v>75379.92</v>
      </c>
      <c r="J205" s="56">
        <v>82775.899999999994</v>
      </c>
      <c r="K205" s="56">
        <v>76981.14</v>
      </c>
      <c r="L205" s="56">
        <v>84058.8</v>
      </c>
      <c r="M205" s="56">
        <v>81426.720000000001</v>
      </c>
      <c r="N205" s="48">
        <f t="shared" si="22"/>
        <v>1358248.3399999999</v>
      </c>
    </row>
    <row r="206" spans="1:14" x14ac:dyDescent="0.3">
      <c r="A206" s="64" t="s">
        <v>386</v>
      </c>
      <c r="B206" s="56">
        <v>41280.75</v>
      </c>
      <c r="C206" s="56">
        <v>48276.55</v>
      </c>
      <c r="D206" s="56">
        <v>56551.3</v>
      </c>
      <c r="E206" s="56">
        <v>70521.72</v>
      </c>
      <c r="F206" s="56">
        <v>69679.62</v>
      </c>
      <c r="G206" s="56">
        <v>14287.41</v>
      </c>
      <c r="H206" s="56">
        <v>16088.88</v>
      </c>
      <c r="I206" s="56">
        <v>15017.44</v>
      </c>
      <c r="J206" s="56">
        <v>26479.83</v>
      </c>
      <c r="K206" s="56">
        <v>22785.09</v>
      </c>
      <c r="L206" s="56">
        <v>24130.48</v>
      </c>
      <c r="M206" s="56">
        <v>27380.14</v>
      </c>
      <c r="N206" s="48">
        <f t="shared" si="22"/>
        <v>432479.21</v>
      </c>
    </row>
    <row r="207" spans="1:14" x14ac:dyDescent="0.3">
      <c r="A207" s="92" t="s">
        <v>387</v>
      </c>
      <c r="B207" s="93"/>
      <c r="C207" s="93"/>
      <c r="D207" s="93"/>
      <c r="E207" s="93"/>
      <c r="F207" s="48"/>
      <c r="G207" s="100"/>
      <c r="H207" s="100"/>
      <c r="I207" s="63"/>
      <c r="J207" s="63"/>
      <c r="K207" s="63"/>
      <c r="L207" s="48"/>
      <c r="M207" s="48"/>
      <c r="N207" s="48"/>
    </row>
    <row r="208" spans="1:14" x14ac:dyDescent="0.3">
      <c r="A208" s="92" t="s">
        <v>388</v>
      </c>
      <c r="B208" s="56">
        <v>142167.04000000001</v>
      </c>
      <c r="C208" s="56">
        <v>108206.27</v>
      </c>
      <c r="D208" s="56">
        <v>65908.009999999995</v>
      </c>
      <c r="E208" s="56">
        <v>112868.52</v>
      </c>
      <c r="F208" s="56">
        <v>133663.63</v>
      </c>
      <c r="G208" s="56">
        <v>37835.279999999999</v>
      </c>
      <c r="H208" s="56">
        <v>75069.52</v>
      </c>
      <c r="I208" s="56">
        <v>62655.48</v>
      </c>
      <c r="J208" s="56">
        <v>46401.24</v>
      </c>
      <c r="K208" s="56">
        <v>67172.53</v>
      </c>
      <c r="L208" s="56">
        <v>100430.24</v>
      </c>
      <c r="M208" s="56">
        <v>69679.77</v>
      </c>
      <c r="N208" s="48">
        <f t="shared" si="22"/>
        <v>1022057.53</v>
      </c>
    </row>
    <row r="209" spans="1:14" x14ac:dyDescent="0.3">
      <c r="A209" s="92" t="s">
        <v>389</v>
      </c>
      <c r="B209" s="56">
        <v>78178.67</v>
      </c>
      <c r="C209" s="56">
        <v>78386.100000000006</v>
      </c>
      <c r="D209" s="56">
        <v>73840.89</v>
      </c>
      <c r="E209" s="56">
        <v>90515.35</v>
      </c>
      <c r="F209" s="56">
        <v>82652.41</v>
      </c>
      <c r="G209" s="56">
        <v>37864.129999999997</v>
      </c>
      <c r="H209" s="56">
        <v>41497.32</v>
      </c>
      <c r="I209" s="56">
        <v>39602.47</v>
      </c>
      <c r="J209" s="56">
        <v>35328.559999999998</v>
      </c>
      <c r="K209" s="56">
        <v>42173.18</v>
      </c>
      <c r="L209" s="56">
        <v>44347.34</v>
      </c>
      <c r="M209" s="56">
        <v>34955.64</v>
      </c>
      <c r="N209" s="48">
        <f t="shared" si="22"/>
        <v>679342.06000000017</v>
      </c>
    </row>
    <row r="210" spans="1:14" x14ac:dyDescent="0.3">
      <c r="A210" s="92" t="s">
        <v>390</v>
      </c>
      <c r="B210" s="56">
        <v>-49590.16</v>
      </c>
      <c r="C210" s="56">
        <v>-54553.26</v>
      </c>
      <c r="D210" s="56">
        <v>-75185.960000000006</v>
      </c>
      <c r="E210" s="56">
        <v>-62876.57</v>
      </c>
      <c r="F210" s="56">
        <v>-62275.54</v>
      </c>
      <c r="G210" s="56">
        <v>-38833.910000000003</v>
      </c>
      <c r="H210" s="56">
        <v>-34142.160000000003</v>
      </c>
      <c r="I210" s="56">
        <v>-34427.81</v>
      </c>
      <c r="J210" s="56">
        <v>-35944.57</v>
      </c>
      <c r="K210" s="56">
        <v>-35223.870000000003</v>
      </c>
      <c r="L210" s="56">
        <v>-39070.410000000003</v>
      </c>
      <c r="M210" s="56">
        <v>-37960.300000000003</v>
      </c>
      <c r="N210" s="48">
        <f t="shared" si="22"/>
        <v>-560084.52000000014</v>
      </c>
    </row>
    <row r="211" spans="1:14" x14ac:dyDescent="0.3">
      <c r="A211" s="92" t="s">
        <v>391</v>
      </c>
      <c r="B211" s="56">
        <v>-64818.33</v>
      </c>
      <c r="C211" s="56">
        <v>-70411.63</v>
      </c>
      <c r="D211" s="56">
        <v>-89013.13</v>
      </c>
      <c r="E211" s="56">
        <v>-88471.74</v>
      </c>
      <c r="F211" s="56">
        <v>-87517.43</v>
      </c>
      <c r="G211" s="56">
        <v>-32224.560000000001</v>
      </c>
      <c r="H211" s="56">
        <v>-37022.160000000003</v>
      </c>
      <c r="I211" s="56">
        <v>-37708.720000000001</v>
      </c>
      <c r="J211" s="56">
        <v>-41229.089999999997</v>
      </c>
      <c r="K211" s="56">
        <v>-40195.19</v>
      </c>
      <c r="L211" s="56">
        <v>-44520.160000000003</v>
      </c>
      <c r="M211" s="56">
        <v>-43400.91</v>
      </c>
      <c r="N211" s="48">
        <f t="shared" si="22"/>
        <v>-676533.05</v>
      </c>
    </row>
    <row r="212" spans="1:14" x14ac:dyDescent="0.3">
      <c r="A212" s="92" t="s">
        <v>392</v>
      </c>
      <c r="B212" s="56">
        <v>20608.099999999999</v>
      </c>
      <c r="C212" s="56">
        <v>23384</v>
      </c>
      <c r="D212" s="56">
        <v>17177.849999999999</v>
      </c>
      <c r="E212" s="56">
        <v>25483.05</v>
      </c>
      <c r="F212" s="56">
        <v>31987.57</v>
      </c>
      <c r="G212" s="56">
        <v>493.24</v>
      </c>
      <c r="H212" s="56">
        <v>1139.54</v>
      </c>
      <c r="I212" s="56">
        <v>1225.02</v>
      </c>
      <c r="J212" s="56">
        <v>4373.28</v>
      </c>
      <c r="K212" s="56">
        <v>1046.02</v>
      </c>
      <c r="L212" s="56">
        <v>2795.2</v>
      </c>
      <c r="M212" s="56">
        <v>254.65</v>
      </c>
      <c r="N212" s="48">
        <f t="shared" si="22"/>
        <v>129967.52</v>
      </c>
    </row>
    <row r="213" spans="1:14" x14ac:dyDescent="0.3">
      <c r="A213" s="92" t="s">
        <v>393</v>
      </c>
      <c r="B213" s="56">
        <v>41718.839999999997</v>
      </c>
      <c r="C213" s="56">
        <v>-98762.26</v>
      </c>
      <c r="D213" s="56">
        <v>-41696.43</v>
      </c>
      <c r="E213" s="56">
        <v>-6528.69</v>
      </c>
      <c r="F213" s="56">
        <v>4434.0600000000004</v>
      </c>
      <c r="G213" s="56">
        <v>47417.69</v>
      </c>
      <c r="H213" s="56">
        <v>-11128.37</v>
      </c>
      <c r="I213" s="56">
        <v>-32079.72</v>
      </c>
      <c r="J213" s="56">
        <v>-51816.15</v>
      </c>
      <c r="K213" s="56">
        <v>-48118.81</v>
      </c>
      <c r="L213" s="56">
        <v>129665.2</v>
      </c>
      <c r="M213" s="56">
        <v>108896.32000000001</v>
      </c>
      <c r="N213" s="48">
        <f t="shared" si="22"/>
        <v>42001.680000000008</v>
      </c>
    </row>
    <row r="214" spans="1:14" x14ac:dyDescent="0.3">
      <c r="B214" s="51">
        <f t="shared" ref="B214:N214" si="23">SUM(B193:B213)</f>
        <v>1050917.7400000002</v>
      </c>
      <c r="C214" s="51">
        <f t="shared" si="23"/>
        <v>1064555.9600000002</v>
      </c>
      <c r="D214" s="51">
        <f t="shared" si="23"/>
        <v>421490.72999999992</v>
      </c>
      <c r="E214" s="51">
        <f t="shared" si="23"/>
        <v>743972.74000000011</v>
      </c>
      <c r="F214" s="51">
        <f t="shared" si="23"/>
        <v>782859.43</v>
      </c>
      <c r="G214" s="51">
        <f t="shared" si="23"/>
        <v>253573.1</v>
      </c>
      <c r="H214" s="51">
        <f t="shared" si="23"/>
        <v>235080.25</v>
      </c>
      <c r="I214" s="51">
        <f t="shared" si="23"/>
        <v>199081.9</v>
      </c>
      <c r="J214" s="51">
        <f t="shared" si="23"/>
        <v>145925.04999999996</v>
      </c>
      <c r="K214" s="51">
        <f t="shared" si="23"/>
        <v>179453.69999999998</v>
      </c>
      <c r="L214" s="51">
        <f t="shared" si="23"/>
        <v>396789.52</v>
      </c>
      <c r="M214" s="51">
        <f t="shared" si="23"/>
        <v>319391.7</v>
      </c>
      <c r="N214" s="51">
        <f t="shared" si="23"/>
        <v>5793091.8199999994</v>
      </c>
    </row>
    <row r="215" spans="1:14" x14ac:dyDescent="0.3">
      <c r="B215" s="51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</row>
    <row r="216" spans="1:14" x14ac:dyDescent="0.3">
      <c r="B216" s="51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</row>
    <row r="217" spans="1:14" x14ac:dyDescent="0.3">
      <c r="B217" s="51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</row>
    <row r="218" spans="1:14" x14ac:dyDescent="0.3">
      <c r="B218" s="51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</row>
    <row r="219" spans="1:14" x14ac:dyDescent="0.3">
      <c r="B219" s="51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</row>
    <row r="220" spans="1:14" x14ac:dyDescent="0.3">
      <c r="B220" s="51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</row>
    <row r="221" spans="1:14" x14ac:dyDescent="0.3">
      <c r="B221" s="51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</row>
    <row r="222" spans="1:14" x14ac:dyDescent="0.3">
      <c r="B222" s="51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</row>
    <row r="223" spans="1:14" x14ac:dyDescent="0.3">
      <c r="B223" s="51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</row>
    <row r="224" spans="1:14" x14ac:dyDescent="0.3">
      <c r="B224" s="51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</row>
    <row r="225" spans="1:14" x14ac:dyDescent="0.3">
      <c r="B225" s="51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</row>
    <row r="226" spans="1:14" x14ac:dyDescent="0.3">
      <c r="A226" t="s">
        <v>394</v>
      </c>
      <c r="B226" s="51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</row>
    <row r="227" spans="1:14" x14ac:dyDescent="0.3">
      <c r="A227" s="47" t="s">
        <v>249</v>
      </c>
      <c r="B227" s="51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>
        <f>N8-N128</f>
        <v>-215398.22999999998</v>
      </c>
    </row>
    <row r="228" spans="1:14" x14ac:dyDescent="0.3">
      <c r="A228" s="70" t="s">
        <v>248</v>
      </c>
      <c r="B228" s="51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</row>
    <row r="229" spans="1:14" x14ac:dyDescent="0.3">
      <c r="A229" s="70" t="s">
        <v>258</v>
      </c>
      <c r="B229" s="51"/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</row>
    <row r="230" spans="1:14" x14ac:dyDescent="0.3">
      <c r="A230" s="70" t="s">
        <v>268</v>
      </c>
      <c r="B230" s="51"/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</row>
    <row r="231" spans="1:14" x14ac:dyDescent="0.3">
      <c r="A231" s="133" t="s">
        <v>273</v>
      </c>
      <c r="B231" s="51"/>
      <c r="C231" s="51"/>
      <c r="D231" s="51"/>
      <c r="E231" s="51"/>
      <c r="F231" s="51"/>
      <c r="G231" s="51"/>
      <c r="H231" s="51"/>
      <c r="I231" s="51"/>
      <c r="J231" s="51">
        <f>J36-J136</f>
        <v>15849.07</v>
      </c>
      <c r="K231" s="51">
        <f t="shared" ref="K231:M231" si="24">K36-K136</f>
        <v>15840.14</v>
      </c>
      <c r="L231" s="51">
        <f t="shared" si="24"/>
        <v>14684.400000000001</v>
      </c>
      <c r="M231" s="51">
        <f t="shared" si="24"/>
        <v>15899.64</v>
      </c>
      <c r="N231" s="51"/>
    </row>
    <row r="232" spans="1:14" x14ac:dyDescent="0.3">
      <c r="A232" s="70" t="s">
        <v>264</v>
      </c>
      <c r="B232" s="51"/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</row>
    <row r="233" spans="1:14" x14ac:dyDescent="0.3">
      <c r="A233" s="70" t="s">
        <v>276</v>
      </c>
      <c r="B233" s="51"/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</row>
    <row r="234" spans="1:14" x14ac:dyDescent="0.3">
      <c r="A234" s="101" t="s">
        <v>222</v>
      </c>
      <c r="B234" s="51">
        <f t="shared" ref="B234:N234" si="25">B108-B193</f>
        <v>-439740.74</v>
      </c>
      <c r="C234" s="51">
        <f t="shared" si="25"/>
        <v>-1185513.99</v>
      </c>
      <c r="D234" s="51">
        <f t="shared" si="25"/>
        <v>-168748.75</v>
      </c>
      <c r="E234" s="51">
        <f t="shared" si="25"/>
        <v>-354231.52</v>
      </c>
      <c r="F234" s="51">
        <f t="shared" si="25"/>
        <v>-360933.55</v>
      </c>
      <c r="G234" s="51">
        <f t="shared" si="25"/>
        <v>-338601.92000000004</v>
      </c>
      <c r="H234" s="51">
        <f t="shared" si="25"/>
        <v>-323329.98999999993</v>
      </c>
      <c r="I234" s="51">
        <f t="shared" si="25"/>
        <v>-325796.76</v>
      </c>
      <c r="J234" s="51">
        <f t="shared" si="25"/>
        <v>-312214.92</v>
      </c>
      <c r="K234" s="51">
        <f t="shared" si="25"/>
        <v>-331575.54999999993</v>
      </c>
      <c r="L234" s="51">
        <f t="shared" si="25"/>
        <v>-300103.46000000002</v>
      </c>
      <c r="M234" s="51">
        <f t="shared" si="25"/>
        <v>-289760.94</v>
      </c>
      <c r="N234" s="51">
        <f t="shared" si="25"/>
        <v>-4730552.0900000008</v>
      </c>
    </row>
    <row r="235" spans="1:14" x14ac:dyDescent="0.3">
      <c r="A235" s="101" t="s">
        <v>223</v>
      </c>
      <c r="B235" s="51">
        <f t="shared" ref="B235:N235" si="26">B109-B194</f>
        <v>-375577.9</v>
      </c>
      <c r="C235" s="51">
        <f t="shared" si="26"/>
        <v>-390904.46</v>
      </c>
      <c r="D235" s="51">
        <f t="shared" si="26"/>
        <v>-324813.58</v>
      </c>
      <c r="E235" s="51">
        <f t="shared" si="26"/>
        <v>-54998.22</v>
      </c>
      <c r="F235" s="51">
        <f t="shared" si="26"/>
        <v>-55734.57</v>
      </c>
      <c r="G235" s="51">
        <f t="shared" si="26"/>
        <v>-53091.600000000006</v>
      </c>
      <c r="H235" s="51">
        <f t="shared" si="26"/>
        <v>39705.81</v>
      </c>
      <c r="I235" s="51">
        <f t="shared" si="26"/>
        <v>41221.589999999997</v>
      </c>
      <c r="J235" s="51">
        <f t="shared" si="26"/>
        <v>38149.11</v>
      </c>
      <c r="K235" s="51">
        <f t="shared" si="26"/>
        <v>165657.48000000001</v>
      </c>
      <c r="L235" s="51">
        <f t="shared" si="26"/>
        <v>159748.34</v>
      </c>
      <c r="M235" s="51">
        <f t="shared" si="26"/>
        <v>157176.94</v>
      </c>
      <c r="N235" s="51">
        <f t="shared" si="26"/>
        <v>-653461.06000000006</v>
      </c>
    </row>
    <row r="236" spans="1:14" x14ac:dyDescent="0.3">
      <c r="A236" s="101" t="s">
        <v>259</v>
      </c>
      <c r="B236" s="51">
        <f t="shared" ref="B236:N236" si="27">B20-B195</f>
        <v>-649718.1</v>
      </c>
      <c r="C236" s="51">
        <f t="shared" si="27"/>
        <v>-664138.4</v>
      </c>
      <c r="D236" s="51">
        <f t="shared" si="27"/>
        <v>-228916.99000000002</v>
      </c>
      <c r="E236" s="51">
        <f t="shared" si="27"/>
        <v>-501461.5</v>
      </c>
      <c r="F236" s="51">
        <f t="shared" si="27"/>
        <v>-506446.45</v>
      </c>
      <c r="G236" s="51">
        <f t="shared" si="27"/>
        <v>-532491.79999999993</v>
      </c>
      <c r="H236" s="51">
        <f t="shared" si="27"/>
        <v>-521097.81</v>
      </c>
      <c r="I236" s="51">
        <f t="shared" si="27"/>
        <v>-523877.99999999994</v>
      </c>
      <c r="J236" s="51">
        <f t="shared" si="27"/>
        <v>-515726.49</v>
      </c>
      <c r="K236" s="51">
        <f t="shared" si="27"/>
        <v>-453872.94999999995</v>
      </c>
      <c r="L236" s="51">
        <f t="shared" si="27"/>
        <v>-437571.19</v>
      </c>
      <c r="M236" s="51">
        <f t="shared" si="27"/>
        <v>-1343251.45</v>
      </c>
      <c r="N236" s="51">
        <f t="shared" si="27"/>
        <v>-6878571.1299999999</v>
      </c>
    </row>
    <row r="237" spans="1:14" x14ac:dyDescent="0.3">
      <c r="A237" s="101" t="s">
        <v>262</v>
      </c>
      <c r="B237" s="51">
        <f t="shared" ref="B237:N237" si="28">B24-B196</f>
        <v>-89193.56</v>
      </c>
      <c r="C237" s="51">
        <f t="shared" si="28"/>
        <v>-78482.570000000007</v>
      </c>
      <c r="D237" s="51">
        <f t="shared" si="28"/>
        <v>-57404.950000000004</v>
      </c>
      <c r="E237" s="51">
        <f t="shared" si="28"/>
        <v>-57025.59</v>
      </c>
      <c r="F237" s="51">
        <f t="shared" si="28"/>
        <v>-47723.159999999996</v>
      </c>
      <c r="G237" s="51">
        <f t="shared" si="28"/>
        <v>-18300.940000000002</v>
      </c>
      <c r="H237" s="51">
        <f t="shared" si="28"/>
        <v>-20032.25</v>
      </c>
      <c r="I237" s="51">
        <f t="shared" si="28"/>
        <v>-18777.089999999997</v>
      </c>
      <c r="J237" s="51">
        <f t="shared" si="28"/>
        <v>-14411.7</v>
      </c>
      <c r="K237" s="51">
        <f t="shared" si="28"/>
        <v>-23300.36</v>
      </c>
      <c r="L237" s="51">
        <f t="shared" si="28"/>
        <v>-247114.27999999997</v>
      </c>
      <c r="M237" s="51">
        <f t="shared" si="28"/>
        <v>-21260.9</v>
      </c>
      <c r="N237" s="51">
        <f t="shared" si="28"/>
        <v>-693027.35</v>
      </c>
    </row>
    <row r="238" spans="1:14" x14ac:dyDescent="0.3">
      <c r="A238" s="101" t="s">
        <v>324</v>
      </c>
      <c r="B238" s="51">
        <f t="shared" ref="B238:N238" si="29">B110-B197</f>
        <v>0</v>
      </c>
      <c r="C238" s="51">
        <f t="shared" si="29"/>
        <v>0</v>
      </c>
      <c r="D238" s="51">
        <f t="shared" si="29"/>
        <v>0</v>
      </c>
      <c r="E238" s="51">
        <f t="shared" si="29"/>
        <v>0</v>
      </c>
      <c r="F238" s="51">
        <f t="shared" si="29"/>
        <v>0</v>
      </c>
      <c r="G238" s="51">
        <f t="shared" si="29"/>
        <v>0</v>
      </c>
      <c r="H238" s="51">
        <f t="shared" si="29"/>
        <v>0</v>
      </c>
      <c r="I238" s="51">
        <f t="shared" si="29"/>
        <v>0</v>
      </c>
      <c r="J238" s="51">
        <f t="shared" si="29"/>
        <v>0</v>
      </c>
      <c r="K238" s="51">
        <f t="shared" si="29"/>
        <v>0</v>
      </c>
      <c r="L238" s="51">
        <f t="shared" si="29"/>
        <v>0</v>
      </c>
      <c r="M238" s="51">
        <f t="shared" si="29"/>
        <v>0</v>
      </c>
      <c r="N238" s="51">
        <f t="shared" si="29"/>
        <v>0</v>
      </c>
    </row>
    <row r="239" spans="1:14" x14ac:dyDescent="0.3">
      <c r="A239" s="101" t="s">
        <v>224</v>
      </c>
      <c r="B239" s="51">
        <f t="shared" ref="B239:N239" si="30">B111-B198</f>
        <v>-885885.33</v>
      </c>
      <c r="C239" s="51">
        <f t="shared" si="30"/>
        <v>-695944.99</v>
      </c>
      <c r="D239" s="51">
        <f t="shared" si="30"/>
        <v>-342980.45</v>
      </c>
      <c r="E239" s="51">
        <f t="shared" si="30"/>
        <v>-554767.80999999994</v>
      </c>
      <c r="F239" s="51">
        <f t="shared" si="30"/>
        <v>-685664.83000000007</v>
      </c>
      <c r="G239" s="51">
        <f t="shared" si="30"/>
        <v>-166051.45000000001</v>
      </c>
      <c r="H239" s="51">
        <f t="shared" si="30"/>
        <v>-561430.58000000007</v>
      </c>
      <c r="I239" s="51">
        <f t="shared" si="30"/>
        <v>-805059.62000000011</v>
      </c>
      <c r="J239" s="51">
        <f t="shared" si="30"/>
        <v>-622358.07999999996</v>
      </c>
      <c r="K239" s="51">
        <f t="shared" si="30"/>
        <v>-873358.2</v>
      </c>
      <c r="L239" s="51">
        <f t="shared" si="30"/>
        <v>-661896.86999999988</v>
      </c>
      <c r="M239" s="51">
        <f t="shared" si="30"/>
        <v>-846381.55</v>
      </c>
      <c r="N239" s="51">
        <f t="shared" si="30"/>
        <v>-7701779.7600000007</v>
      </c>
    </row>
    <row r="240" spans="1:14" x14ac:dyDescent="0.3">
      <c r="A240" s="101" t="s">
        <v>225</v>
      </c>
      <c r="B240" s="51">
        <f t="shared" ref="B240:N240" si="31">B112-B199</f>
        <v>-354590.52999999997</v>
      </c>
      <c r="C240" s="51">
        <f t="shared" si="31"/>
        <v>-385482.23000000004</v>
      </c>
      <c r="D240" s="51">
        <f t="shared" si="31"/>
        <v>-301435.21000000002</v>
      </c>
      <c r="E240" s="51">
        <f t="shared" si="31"/>
        <v>-336538</v>
      </c>
      <c r="F240" s="51">
        <f t="shared" si="31"/>
        <v>-332325.81</v>
      </c>
      <c r="G240" s="51">
        <f t="shared" si="31"/>
        <v>-230525.25000000003</v>
      </c>
      <c r="H240" s="51">
        <f t="shared" si="31"/>
        <v>-297984.56999999995</v>
      </c>
      <c r="I240" s="51">
        <f t="shared" si="31"/>
        <v>-371050.06000000006</v>
      </c>
      <c r="J240" s="51">
        <f t="shared" si="31"/>
        <v>-273359.46000000002</v>
      </c>
      <c r="K240" s="51">
        <f t="shared" si="31"/>
        <v>-296402.92</v>
      </c>
      <c r="L240" s="51">
        <f t="shared" si="31"/>
        <v>-255652.75000000003</v>
      </c>
      <c r="M240" s="51">
        <f t="shared" si="31"/>
        <v>-224267.51</v>
      </c>
      <c r="N240" s="51">
        <f t="shared" si="31"/>
        <v>-3659614.3</v>
      </c>
    </row>
    <row r="241" spans="1:14" x14ac:dyDescent="0.3">
      <c r="A241" s="101" t="s">
        <v>226</v>
      </c>
      <c r="B241" s="51">
        <f t="shared" ref="B241:N241" si="32">B113-B200</f>
        <v>28397.889999999985</v>
      </c>
      <c r="C241" s="51">
        <f t="shared" si="32"/>
        <v>45277.869999999995</v>
      </c>
      <c r="D241" s="51">
        <f t="shared" si="32"/>
        <v>95760.020000000019</v>
      </c>
      <c r="E241" s="51">
        <f t="shared" si="32"/>
        <v>15653.450000000012</v>
      </c>
      <c r="F241" s="51">
        <f t="shared" si="32"/>
        <v>12998.819999999992</v>
      </c>
      <c r="G241" s="51">
        <f t="shared" si="32"/>
        <v>62734.320000000007</v>
      </c>
      <c r="H241" s="51">
        <f t="shared" si="32"/>
        <v>55195.64</v>
      </c>
      <c r="I241" s="51">
        <f t="shared" si="32"/>
        <v>143952.78</v>
      </c>
      <c r="J241" s="51">
        <f t="shared" si="32"/>
        <v>51811.840000000004</v>
      </c>
      <c r="K241" s="51">
        <f t="shared" si="32"/>
        <v>-30717.89000000001</v>
      </c>
      <c r="L241" s="51">
        <f t="shared" si="32"/>
        <v>43435.92</v>
      </c>
      <c r="M241" s="51">
        <f t="shared" si="32"/>
        <v>45332.450000000004</v>
      </c>
      <c r="N241" s="51">
        <f t="shared" si="32"/>
        <v>569833.11</v>
      </c>
    </row>
    <row r="242" spans="1:14" x14ac:dyDescent="0.3">
      <c r="A242" s="101" t="s">
        <v>227</v>
      </c>
      <c r="B242" s="51">
        <f t="shared" ref="B242:N242" si="33">B114-B201</f>
        <v>1009824.8</v>
      </c>
      <c r="C242" s="51">
        <f t="shared" si="33"/>
        <v>1102246.5699999998</v>
      </c>
      <c r="D242" s="51">
        <f t="shared" si="33"/>
        <v>1386700.98</v>
      </c>
      <c r="E242" s="51">
        <f t="shared" si="33"/>
        <v>1159577.3899999999</v>
      </c>
      <c r="F242" s="51">
        <f t="shared" si="33"/>
        <v>1176572.6700000002</v>
      </c>
      <c r="G242" s="51">
        <f t="shared" si="33"/>
        <v>56978.159999999996</v>
      </c>
      <c r="H242" s="51">
        <f t="shared" si="33"/>
        <v>63910.13</v>
      </c>
      <c r="I242" s="51">
        <f t="shared" si="33"/>
        <v>-32275.690000000002</v>
      </c>
      <c r="J242" s="51">
        <f t="shared" si="33"/>
        <v>-297957.88999999996</v>
      </c>
      <c r="K242" s="51">
        <f t="shared" si="33"/>
        <v>-1074119.0800000003</v>
      </c>
      <c r="L242" s="51">
        <f t="shared" si="33"/>
        <v>281262.53000000003</v>
      </c>
      <c r="M242" s="51">
        <f t="shared" si="33"/>
        <v>-151520.6</v>
      </c>
      <c r="N242" s="51">
        <f t="shared" si="33"/>
        <v>4681199.97</v>
      </c>
    </row>
    <row r="243" spans="1:14" x14ac:dyDescent="0.3">
      <c r="A243" s="47" t="s">
        <v>382</v>
      </c>
      <c r="B243" s="51" t="e">
        <f>#REF!-B202</f>
        <v>#REF!</v>
      </c>
      <c r="C243" s="51" t="e">
        <f>#REF!-C202</f>
        <v>#REF!</v>
      </c>
      <c r="D243" s="51" t="e">
        <f>#REF!-D202</f>
        <v>#REF!</v>
      </c>
      <c r="E243" s="51" t="e">
        <f>#REF!-E202</f>
        <v>#REF!</v>
      </c>
      <c r="F243" s="51" t="e">
        <f>#REF!-F202</f>
        <v>#REF!</v>
      </c>
      <c r="G243" s="51" t="e">
        <f>#REF!-G202</f>
        <v>#REF!</v>
      </c>
      <c r="H243" s="51" t="e">
        <f>#REF!-H202</f>
        <v>#REF!</v>
      </c>
      <c r="I243" s="51" t="e">
        <f>#REF!-I202</f>
        <v>#REF!</v>
      </c>
      <c r="J243" s="51" t="e">
        <f>#REF!-J202</f>
        <v>#REF!</v>
      </c>
      <c r="K243" s="51" t="e">
        <f>#REF!-K202</f>
        <v>#REF!</v>
      </c>
      <c r="L243" s="51" t="e">
        <f>#REF!-L202</f>
        <v>#REF!</v>
      </c>
      <c r="M243" s="51" t="e">
        <f>#REF!-M202</f>
        <v>#REF!</v>
      </c>
      <c r="N243" s="51" t="e">
        <f>#REF!-N202</f>
        <v>#REF!</v>
      </c>
    </row>
    <row r="244" spans="1:14" x14ac:dyDescent="0.3">
      <c r="A244" s="102" t="s">
        <v>228</v>
      </c>
      <c r="B244" s="51">
        <f t="shared" ref="B244:N244" si="34">B42-B137</f>
        <v>-278452.14</v>
      </c>
      <c r="C244" s="51">
        <f t="shared" si="34"/>
        <v>-91851.959999999992</v>
      </c>
      <c r="D244" s="51">
        <f t="shared" si="34"/>
        <v>-269207.45</v>
      </c>
      <c r="E244" s="51">
        <f t="shared" si="34"/>
        <v>-169151.57</v>
      </c>
      <c r="F244" s="51">
        <f t="shared" si="34"/>
        <v>903682.45</v>
      </c>
      <c r="G244" s="51">
        <f t="shared" si="34"/>
        <v>-162006.38999999998</v>
      </c>
      <c r="H244" s="51">
        <f t="shared" si="34"/>
        <v>-225388.12</v>
      </c>
      <c r="I244" s="51">
        <f t="shared" si="34"/>
        <v>-227482.10000000003</v>
      </c>
      <c r="J244" s="51">
        <f t="shared" si="34"/>
        <v>-156040.04</v>
      </c>
      <c r="K244" s="51">
        <f t="shared" si="34"/>
        <v>-231006.92</v>
      </c>
      <c r="L244" s="51">
        <f t="shared" si="34"/>
        <v>898261.99999999988</v>
      </c>
      <c r="M244" s="51">
        <f t="shared" si="34"/>
        <v>-220656.13</v>
      </c>
      <c r="N244" s="51">
        <f t="shared" si="34"/>
        <v>-229298.37000000011</v>
      </c>
    </row>
    <row r="245" spans="1:14" x14ac:dyDescent="0.3">
      <c r="A245" s="101" t="s">
        <v>229</v>
      </c>
      <c r="B245" s="51">
        <f t="shared" ref="B245:N245" si="35">B43-B138</f>
        <v>79911.040000000023</v>
      </c>
      <c r="C245" s="51">
        <f t="shared" si="35"/>
        <v>664941.24</v>
      </c>
      <c r="D245" s="51">
        <f t="shared" si="35"/>
        <v>413271.19000000006</v>
      </c>
      <c r="E245" s="51">
        <f t="shared" si="35"/>
        <v>399324.23</v>
      </c>
      <c r="F245" s="51">
        <f t="shared" si="35"/>
        <v>-713589.56</v>
      </c>
      <c r="G245" s="51">
        <f t="shared" si="35"/>
        <v>57735.610000000008</v>
      </c>
      <c r="H245" s="51">
        <f t="shared" si="35"/>
        <v>380592.65</v>
      </c>
      <c r="I245" s="51">
        <f t="shared" si="35"/>
        <v>742845.72</v>
      </c>
      <c r="J245" s="51">
        <f t="shared" si="35"/>
        <v>302929.14</v>
      </c>
      <c r="K245" s="51">
        <f t="shared" si="35"/>
        <v>627944.31999999995</v>
      </c>
      <c r="L245" s="51">
        <f t="shared" si="35"/>
        <v>-1473095.3299999998</v>
      </c>
      <c r="M245" s="51">
        <f t="shared" si="35"/>
        <v>-632146.94999999995</v>
      </c>
      <c r="N245" s="51">
        <f t="shared" si="35"/>
        <v>850663.30000000028</v>
      </c>
    </row>
    <row r="246" spans="1:14" x14ac:dyDescent="0.3">
      <c r="A246" s="133" t="s">
        <v>273</v>
      </c>
      <c r="B246" s="51">
        <f>B36-B136</f>
        <v>15571.91</v>
      </c>
      <c r="C246" s="51">
        <f t="shared" ref="C246:N246" si="36">C36-C136</f>
        <v>15558.18</v>
      </c>
      <c r="D246" s="51">
        <f t="shared" si="36"/>
        <v>15596.07</v>
      </c>
      <c r="E246" s="51">
        <f t="shared" si="36"/>
        <v>15635.61</v>
      </c>
      <c r="F246" s="51">
        <f t="shared" si="36"/>
        <v>15776.16</v>
      </c>
      <c r="G246" s="51">
        <f t="shared" si="36"/>
        <v>15809.05</v>
      </c>
      <c r="H246" s="51">
        <f t="shared" si="36"/>
        <v>15829.26</v>
      </c>
      <c r="I246" s="51">
        <f t="shared" si="36"/>
        <v>14698.7</v>
      </c>
      <c r="J246" s="51">
        <f t="shared" si="36"/>
        <v>15849.07</v>
      </c>
      <c r="K246" s="51">
        <f t="shared" si="36"/>
        <v>15840.14</v>
      </c>
      <c r="L246" s="51">
        <f t="shared" si="36"/>
        <v>14684.400000000001</v>
      </c>
      <c r="M246" s="51">
        <f t="shared" si="36"/>
        <v>15899.64</v>
      </c>
      <c r="N246" s="51">
        <f t="shared" si="36"/>
        <v>189099.19</v>
      </c>
    </row>
    <row r="247" spans="1:14" x14ac:dyDescent="0.3">
      <c r="A247" s="47" t="s">
        <v>279</v>
      </c>
      <c r="B247" s="51" t="e">
        <f>#REF!-B141</f>
        <v>#REF!</v>
      </c>
      <c r="C247" s="51" t="e">
        <f>#REF!-C141</f>
        <v>#REF!</v>
      </c>
      <c r="D247" s="51" t="e">
        <f>#REF!-D141</f>
        <v>#REF!</v>
      </c>
      <c r="E247" s="51" t="e">
        <f>#REF!-E141</f>
        <v>#REF!</v>
      </c>
      <c r="F247" s="51" t="e">
        <f>#REF!-F141</f>
        <v>#REF!</v>
      </c>
      <c r="G247" s="51" t="e">
        <f>#REF!-#REF!</f>
        <v>#REF!</v>
      </c>
      <c r="H247" s="51" t="e">
        <f>#REF!-#REF!</f>
        <v>#REF!</v>
      </c>
      <c r="I247" s="51" t="e">
        <f>#REF!-#REF!</f>
        <v>#REF!</v>
      </c>
      <c r="J247" s="51" t="e">
        <f>#REF!-#REF!</f>
        <v>#REF!</v>
      </c>
      <c r="K247" s="51" t="e">
        <f>#REF!-#REF!</f>
        <v>#REF!</v>
      </c>
      <c r="L247" s="51" t="e">
        <f>#REF!-#REF!</f>
        <v>#REF!</v>
      </c>
      <c r="M247" s="51" t="e">
        <f>#REF!-#REF!</f>
        <v>#REF!</v>
      </c>
      <c r="N247" s="51" t="e">
        <f>#REF!-#REF!</f>
        <v>#REF!</v>
      </c>
    </row>
    <row r="248" spans="1:14" x14ac:dyDescent="0.3">
      <c r="A248" s="47" t="s">
        <v>280</v>
      </c>
      <c r="B248" s="51" t="e">
        <f>B47-#REF!</f>
        <v>#REF!</v>
      </c>
      <c r="C248" s="51" t="e">
        <f>C47-#REF!</f>
        <v>#REF!</v>
      </c>
      <c r="D248" s="51" t="e">
        <f>D47-#REF!</f>
        <v>#REF!</v>
      </c>
      <c r="E248" s="51" t="e">
        <f>E47-#REF!</f>
        <v>#REF!</v>
      </c>
      <c r="F248" s="51" t="e">
        <f>F47-#REF!</f>
        <v>#REF!</v>
      </c>
      <c r="G248" s="51" t="e">
        <f>G47-#REF!</f>
        <v>#REF!</v>
      </c>
      <c r="H248" s="51" t="e">
        <f>H47-#REF!</f>
        <v>#REF!</v>
      </c>
      <c r="I248" s="51" t="e">
        <f>I47-#REF!</f>
        <v>#REF!</v>
      </c>
      <c r="J248" s="51" t="e">
        <f>J47-#REF!</f>
        <v>#REF!</v>
      </c>
      <c r="K248" s="51" t="e">
        <f>K47-#REF!</f>
        <v>#REF!</v>
      </c>
      <c r="L248" s="51" t="e">
        <f>L47-#REF!</f>
        <v>#REF!</v>
      </c>
      <c r="M248" s="51" t="e">
        <f>M47-#REF!</f>
        <v>#REF!</v>
      </c>
      <c r="N248" s="51" t="e">
        <f>N47-#REF!</f>
        <v>#REF!</v>
      </c>
    </row>
    <row r="249" spans="1:14" x14ac:dyDescent="0.3">
      <c r="A249" s="47" t="s">
        <v>230</v>
      </c>
      <c r="B249" s="51" t="e">
        <f>B48-#REF!</f>
        <v>#REF!</v>
      </c>
      <c r="C249" s="51" t="e">
        <f>C48-#REF!</f>
        <v>#REF!</v>
      </c>
      <c r="D249" s="51" t="e">
        <f>D48-#REF!</f>
        <v>#REF!</v>
      </c>
      <c r="E249" s="51" t="e">
        <f>E48-#REF!</f>
        <v>#REF!</v>
      </c>
      <c r="F249" s="51" t="e">
        <f>F48-#REF!</f>
        <v>#REF!</v>
      </c>
      <c r="G249" s="51" t="e">
        <f>G48-#REF!</f>
        <v>#REF!</v>
      </c>
      <c r="H249" s="51" t="e">
        <f>H48-#REF!</f>
        <v>#REF!</v>
      </c>
      <c r="I249" s="51" t="e">
        <f>I48-#REF!</f>
        <v>#REF!</v>
      </c>
      <c r="J249" s="51" t="e">
        <f>J48-#REF!</f>
        <v>#REF!</v>
      </c>
      <c r="K249" s="51" t="e">
        <f>K48-#REF!</f>
        <v>#REF!</v>
      </c>
      <c r="L249" s="51" t="e">
        <f>L48-#REF!</f>
        <v>#REF!</v>
      </c>
      <c r="M249" s="51" t="e">
        <f>M48-#REF!</f>
        <v>#REF!</v>
      </c>
      <c r="N249" s="51" t="e">
        <f>N48-#REF!</f>
        <v>#REF!</v>
      </c>
    </row>
    <row r="250" spans="1:14" x14ac:dyDescent="0.3">
      <c r="A250" s="47" t="s">
        <v>395</v>
      </c>
      <c r="B250" s="51" t="e">
        <f>#REF!-#REF!</f>
        <v>#REF!</v>
      </c>
      <c r="C250" s="51" t="e">
        <f>#REF!-#REF!</f>
        <v>#REF!</v>
      </c>
      <c r="D250" s="51" t="e">
        <f>#REF!-#REF!</f>
        <v>#REF!</v>
      </c>
      <c r="E250" s="51" t="e">
        <f>#REF!-#REF!</f>
        <v>#REF!</v>
      </c>
      <c r="F250" s="51" t="e">
        <f>#REF!-#REF!</f>
        <v>#REF!</v>
      </c>
      <c r="G250" s="51" t="e">
        <f>#REF!-#REF!</f>
        <v>#REF!</v>
      </c>
      <c r="H250" s="51" t="e">
        <f>#REF!-#REF!</f>
        <v>#REF!</v>
      </c>
      <c r="I250" s="51" t="e">
        <f>#REF!-#REF!</f>
        <v>#REF!</v>
      </c>
      <c r="J250" s="51" t="e">
        <f>#REF!-#REF!</f>
        <v>#REF!</v>
      </c>
      <c r="K250" s="51" t="e">
        <f>#REF!-#REF!</f>
        <v>#REF!</v>
      </c>
      <c r="L250" s="51" t="e">
        <f>#REF!-#REF!</f>
        <v>#REF!</v>
      </c>
      <c r="M250" s="51" t="e">
        <f>#REF!-#REF!</f>
        <v>#REF!</v>
      </c>
      <c r="N250" s="51" t="e">
        <f>#REF!-#REF!</f>
        <v>#REF!</v>
      </c>
    </row>
    <row r="251" spans="1:14" x14ac:dyDescent="0.3">
      <c r="A251" s="47" t="s">
        <v>281</v>
      </c>
      <c r="B251" s="51" t="e">
        <f>B49-#REF!</f>
        <v>#REF!</v>
      </c>
      <c r="C251" s="51" t="e">
        <f>C49-#REF!</f>
        <v>#REF!</v>
      </c>
      <c r="D251" s="51" t="e">
        <f>#REF!-#REF!</f>
        <v>#REF!</v>
      </c>
      <c r="E251" s="51" t="e">
        <f>#REF!-#REF!</f>
        <v>#REF!</v>
      </c>
      <c r="F251" s="51" t="e">
        <f>#REF!-#REF!</f>
        <v>#REF!</v>
      </c>
      <c r="G251" s="51" t="e">
        <f>G49-#REF!</f>
        <v>#REF!</v>
      </c>
      <c r="H251" s="51" t="e">
        <f>H49-#REF!</f>
        <v>#REF!</v>
      </c>
      <c r="I251" s="51" t="e">
        <f>I49-#REF!</f>
        <v>#REF!</v>
      </c>
      <c r="J251" s="51" t="e">
        <f>J49-#REF!</f>
        <v>#REF!</v>
      </c>
      <c r="K251" s="51" t="e">
        <f>K49-#REF!</f>
        <v>#REF!</v>
      </c>
      <c r="L251" s="51" t="e">
        <f>L49-#REF!</f>
        <v>#REF!</v>
      </c>
      <c r="M251" s="51" t="e">
        <f>M49-#REF!</f>
        <v>#REF!</v>
      </c>
      <c r="N251" s="51" t="e">
        <f>N49-#REF!</f>
        <v>#REF!</v>
      </c>
    </row>
    <row r="252" spans="1:14" x14ac:dyDescent="0.3">
      <c r="A252" s="47" t="s">
        <v>231</v>
      </c>
      <c r="B252" s="51">
        <f>B51-B142</f>
        <v>-71523.929999999993</v>
      </c>
      <c r="C252" s="51">
        <f>C51-C142</f>
        <v>-100178.58</v>
      </c>
      <c r="D252" s="51">
        <f>D50-D142</f>
        <v>-76188.990000000005</v>
      </c>
      <c r="E252" s="51">
        <f>E50-E142</f>
        <v>-74760.47</v>
      </c>
      <c r="F252" s="51">
        <f>F50-F142</f>
        <v>-71650.509999999995</v>
      </c>
      <c r="G252" s="51" t="e">
        <f>G51-#REF!</f>
        <v>#REF!</v>
      </c>
      <c r="H252" s="51" t="e">
        <f>H51-#REF!</f>
        <v>#REF!</v>
      </c>
      <c r="I252" s="51" t="e">
        <f>I51-#REF!</f>
        <v>#REF!</v>
      </c>
      <c r="J252" s="51" t="e">
        <f>J51-#REF!</f>
        <v>#REF!</v>
      </c>
      <c r="K252" s="51" t="e">
        <f>K51-#REF!</f>
        <v>#REF!</v>
      </c>
      <c r="L252" s="51" t="e">
        <f>L51-#REF!</f>
        <v>#REF!</v>
      </c>
      <c r="M252" s="51" t="e">
        <f>M51-#REF!</f>
        <v>#REF!</v>
      </c>
      <c r="N252" s="51" t="e">
        <f>N51-#REF!</f>
        <v>#REF!</v>
      </c>
    </row>
    <row r="253" spans="1:14" x14ac:dyDescent="0.3">
      <c r="A253" s="47" t="s">
        <v>284</v>
      </c>
      <c r="B253" s="51" t="e">
        <f>#REF!-#REF!</f>
        <v>#REF!</v>
      </c>
      <c r="C253" s="51" t="e">
        <f>#REF!-#REF!</f>
        <v>#REF!</v>
      </c>
      <c r="D253" s="51" t="e">
        <f>#REF!-#REF!</f>
        <v>#REF!</v>
      </c>
      <c r="E253" s="51" t="e">
        <f>#REF!-#REF!</f>
        <v>#REF!</v>
      </c>
      <c r="F253" s="51" t="e">
        <f>#REF!-#REF!</f>
        <v>#REF!</v>
      </c>
      <c r="G253" s="51" t="e">
        <f>#REF!-#REF!</f>
        <v>#REF!</v>
      </c>
      <c r="H253" s="51" t="e">
        <f>#REF!-#REF!</f>
        <v>#REF!</v>
      </c>
      <c r="I253" s="51" t="e">
        <f>#REF!-#REF!</f>
        <v>#REF!</v>
      </c>
      <c r="J253" s="51" t="e">
        <f>#REF!-#REF!</f>
        <v>#REF!</v>
      </c>
      <c r="K253" s="51" t="e">
        <f>#REF!-#REF!</f>
        <v>#REF!</v>
      </c>
      <c r="L253" s="51" t="e">
        <f>#REF!-#REF!</f>
        <v>#REF!</v>
      </c>
      <c r="M253" s="51" t="e">
        <f>#REF!-#REF!</f>
        <v>#REF!</v>
      </c>
      <c r="N253" s="51" t="e">
        <f>#REF!-#REF!</f>
        <v>#REF!</v>
      </c>
    </row>
    <row r="254" spans="1:14" x14ac:dyDescent="0.3">
      <c r="A254" s="47" t="s">
        <v>285</v>
      </c>
      <c r="B254" s="51">
        <f>B55-B143</f>
        <v>-30955.61</v>
      </c>
      <c r="C254" s="51">
        <f>C55-C143</f>
        <v>-30454.53</v>
      </c>
      <c r="D254" s="51">
        <f>D53-D143</f>
        <v>-77664.649999999994</v>
      </c>
      <c r="E254" s="51">
        <f>E53-E143</f>
        <v>-93381.45</v>
      </c>
      <c r="F254" s="51">
        <f>F53-F143</f>
        <v>-121454.90000000001</v>
      </c>
      <c r="G254" s="51" t="e">
        <f>G55-#REF!</f>
        <v>#REF!</v>
      </c>
      <c r="H254" s="51" t="e">
        <f>H55-#REF!</f>
        <v>#REF!</v>
      </c>
      <c r="I254" s="51" t="e">
        <f>I55-#REF!</f>
        <v>#REF!</v>
      </c>
      <c r="J254" s="51" t="e">
        <f>J55-#REF!</f>
        <v>#REF!</v>
      </c>
      <c r="K254" s="51" t="e">
        <f>K55-#REF!</f>
        <v>#REF!</v>
      </c>
      <c r="L254" s="51" t="e">
        <f>L55-#REF!</f>
        <v>#REF!</v>
      </c>
      <c r="M254" s="51" t="e">
        <f>M55-#REF!</f>
        <v>#REF!</v>
      </c>
      <c r="N254" s="51" t="e">
        <f>N55-#REF!</f>
        <v>#REF!</v>
      </c>
    </row>
    <row r="255" spans="1:14" x14ac:dyDescent="0.3">
      <c r="A255" s="47" t="s">
        <v>238</v>
      </c>
      <c r="B255" s="51" t="e">
        <f>B57-#REF!</f>
        <v>#REF!</v>
      </c>
      <c r="C255" s="51" t="e">
        <f>C57-#REF!</f>
        <v>#REF!</v>
      </c>
      <c r="D255" s="51" t="e">
        <f>D56-#REF!</f>
        <v>#REF!</v>
      </c>
      <c r="E255" s="51" t="e">
        <f>E56-#REF!</f>
        <v>#REF!</v>
      </c>
      <c r="F255" s="51" t="e">
        <f>F56-#REF!</f>
        <v>#REF!</v>
      </c>
      <c r="G255" s="51" t="e">
        <f>G57-#REF!</f>
        <v>#REF!</v>
      </c>
      <c r="H255" s="51" t="e">
        <f>H57-#REF!</f>
        <v>#REF!</v>
      </c>
      <c r="I255" s="51" t="e">
        <f>I57-#REF!</f>
        <v>#REF!</v>
      </c>
      <c r="J255" s="51" t="e">
        <f>J57-#REF!</f>
        <v>#REF!</v>
      </c>
      <c r="K255" s="51" t="e">
        <f>K57-#REF!</f>
        <v>#REF!</v>
      </c>
      <c r="L255" s="51" t="e">
        <f>L57-#REF!</f>
        <v>#REF!</v>
      </c>
      <c r="M255" s="51" t="e">
        <f>M57-#REF!</f>
        <v>#REF!</v>
      </c>
      <c r="N255" s="51" t="e">
        <f>N57-#REF!</f>
        <v>#REF!</v>
      </c>
    </row>
    <row r="256" spans="1:14" x14ac:dyDescent="0.3">
      <c r="A256" s="47" t="s">
        <v>234</v>
      </c>
      <c r="B256" s="51" t="e">
        <f>B61-#REF!</f>
        <v>#REF!</v>
      </c>
      <c r="C256" s="51" t="e">
        <f>C61-#REF!</f>
        <v>#REF!</v>
      </c>
      <c r="D256" s="51" t="e">
        <f>D60-#REF!</f>
        <v>#REF!</v>
      </c>
      <c r="E256" s="51" t="e">
        <f>E60-#REF!</f>
        <v>#REF!</v>
      </c>
      <c r="F256" s="51" t="e">
        <f>F60-#REF!</f>
        <v>#REF!</v>
      </c>
      <c r="G256" s="51" t="e">
        <f>G61-#REF!</f>
        <v>#REF!</v>
      </c>
      <c r="H256" s="51" t="e">
        <f>H61-#REF!</f>
        <v>#REF!</v>
      </c>
      <c r="I256" s="51" t="e">
        <f>I61-#REF!</f>
        <v>#REF!</v>
      </c>
      <c r="J256" s="51" t="e">
        <f>J61-#REF!</f>
        <v>#REF!</v>
      </c>
      <c r="K256" s="51" t="e">
        <f>K61-#REF!</f>
        <v>#REF!</v>
      </c>
      <c r="L256" s="51" t="e">
        <f>L61-#REF!</f>
        <v>#REF!</v>
      </c>
      <c r="M256" s="51" t="e">
        <f>M61-#REF!</f>
        <v>#REF!</v>
      </c>
      <c r="N256" s="51" t="e">
        <f>N61-#REF!</f>
        <v>#REF!</v>
      </c>
    </row>
    <row r="257" spans="1:14" x14ac:dyDescent="0.3">
      <c r="A257" s="47" t="s">
        <v>396</v>
      </c>
      <c r="B257" s="51" t="e">
        <f>#REF!-B144</f>
        <v>#REF!</v>
      </c>
      <c r="C257" s="51" t="e">
        <f>#REF!-C144</f>
        <v>#REF!</v>
      </c>
      <c r="D257" s="51" t="e">
        <f>#REF!-D144</f>
        <v>#REF!</v>
      </c>
      <c r="E257" s="51" t="e">
        <f>#REF!-E144</f>
        <v>#REF!</v>
      </c>
      <c r="F257" s="51" t="e">
        <f>#REF!-F144</f>
        <v>#REF!</v>
      </c>
      <c r="G257" s="51" t="e">
        <f>#REF!-#REF!</f>
        <v>#REF!</v>
      </c>
      <c r="H257" s="51" t="e">
        <f>#REF!-#REF!</f>
        <v>#REF!</v>
      </c>
      <c r="I257" s="51" t="e">
        <f>#REF!-#REF!</f>
        <v>#REF!</v>
      </c>
      <c r="J257" s="51" t="e">
        <f>#REF!-#REF!</f>
        <v>#REF!</v>
      </c>
      <c r="K257" s="51" t="e">
        <f>#REF!-#REF!</f>
        <v>#REF!</v>
      </c>
      <c r="L257" s="51" t="e">
        <f>#REF!-#REF!</f>
        <v>#REF!</v>
      </c>
      <c r="M257" s="51" t="e">
        <f>#REF!-#REF!</f>
        <v>#REF!</v>
      </c>
      <c r="N257" s="51" t="e">
        <f>#REF!-#REF!</f>
        <v>#REF!</v>
      </c>
    </row>
    <row r="258" spans="1:14" x14ac:dyDescent="0.3">
      <c r="A258" s="101" t="s">
        <v>288</v>
      </c>
      <c r="B258" s="51">
        <f>B62-B139</f>
        <v>0</v>
      </c>
      <c r="C258" s="51">
        <f t="shared" ref="C258:N258" si="37">C62-C139</f>
        <v>0</v>
      </c>
      <c r="D258" s="51">
        <f t="shared" si="37"/>
        <v>0</v>
      </c>
      <c r="E258" s="51">
        <f t="shared" si="37"/>
        <v>0</v>
      </c>
      <c r="F258" s="51">
        <f t="shared" si="37"/>
        <v>0</v>
      </c>
      <c r="G258" s="51">
        <f t="shared" si="37"/>
        <v>-11656.099999999999</v>
      </c>
      <c r="H258" s="51">
        <f t="shared" si="37"/>
        <v>-11697.39</v>
      </c>
      <c r="I258" s="51">
        <f t="shared" si="37"/>
        <v>-9270.2199999999993</v>
      </c>
      <c r="J258" s="51">
        <f t="shared" si="37"/>
        <v>-6974.56</v>
      </c>
      <c r="K258" s="51">
        <f t="shared" si="37"/>
        <v>-3625.74</v>
      </c>
      <c r="L258" s="51">
        <f t="shared" si="37"/>
        <v>-4553.0600000000004</v>
      </c>
      <c r="M258" s="51">
        <f t="shared" si="37"/>
        <v>-7054.78</v>
      </c>
      <c r="N258" s="51">
        <f t="shared" si="37"/>
        <v>0</v>
      </c>
    </row>
    <row r="259" spans="1:14" x14ac:dyDescent="0.3">
      <c r="A259" s="47" t="s">
        <v>397</v>
      </c>
      <c r="B259" s="51" t="e">
        <f>#REF!-#REF!</f>
        <v>#REF!</v>
      </c>
      <c r="C259" s="51" t="e">
        <f>#REF!-#REF!</f>
        <v>#REF!</v>
      </c>
      <c r="D259" s="51" t="e">
        <f>#REF!-#REF!</f>
        <v>#REF!</v>
      </c>
      <c r="E259" s="51" t="e">
        <f>#REF!-#REF!</f>
        <v>#REF!</v>
      </c>
      <c r="F259" s="51" t="e">
        <f>#REF!-#REF!</f>
        <v>#REF!</v>
      </c>
      <c r="G259" s="51" t="e">
        <f>#REF!-#REF!</f>
        <v>#REF!</v>
      </c>
      <c r="H259" s="51" t="e">
        <f>#REF!-#REF!</f>
        <v>#REF!</v>
      </c>
      <c r="I259" s="51" t="e">
        <f>#REF!-#REF!</f>
        <v>#REF!</v>
      </c>
      <c r="J259" s="51" t="e">
        <f>#REF!-#REF!</f>
        <v>#REF!</v>
      </c>
      <c r="K259" s="51" t="e">
        <f>#REF!-#REF!</f>
        <v>#REF!</v>
      </c>
      <c r="L259" s="51" t="e">
        <f>#REF!-#REF!</f>
        <v>#REF!</v>
      </c>
      <c r="M259" s="51" t="e">
        <f>#REF!-#REF!</f>
        <v>#REF!</v>
      </c>
      <c r="N259" s="51" t="e">
        <f>#REF!-#REF!</f>
        <v>#REF!</v>
      </c>
    </row>
    <row r="260" spans="1:14" x14ac:dyDescent="0.3">
      <c r="A260" s="47" t="s">
        <v>289</v>
      </c>
      <c r="B260" s="51" t="e">
        <f>#REF!-B145</f>
        <v>#REF!</v>
      </c>
      <c r="C260" s="51" t="e">
        <f>#REF!-C145</f>
        <v>#REF!</v>
      </c>
      <c r="D260" s="51" t="e">
        <f>#REF!-D145</f>
        <v>#REF!</v>
      </c>
      <c r="E260" s="51" t="e">
        <f>#REF!-E145</f>
        <v>#REF!</v>
      </c>
      <c r="F260" s="51" t="e">
        <f>#REF!-F145</f>
        <v>#REF!</v>
      </c>
      <c r="G260" s="51" t="e">
        <f>#REF!-#REF!</f>
        <v>#REF!</v>
      </c>
      <c r="H260" s="51" t="e">
        <f>#REF!-#REF!</f>
        <v>#REF!</v>
      </c>
      <c r="I260" s="51" t="e">
        <f>#REF!-#REF!</f>
        <v>#REF!</v>
      </c>
      <c r="J260" s="51" t="e">
        <f>#REF!-#REF!</f>
        <v>#REF!</v>
      </c>
      <c r="K260" s="51" t="e">
        <f>#REF!-#REF!</f>
        <v>#REF!</v>
      </c>
      <c r="L260" s="51" t="e">
        <f>#REF!-#REF!</f>
        <v>#REF!</v>
      </c>
      <c r="M260" s="51" t="e">
        <f>#REF!-#REF!</f>
        <v>#REF!</v>
      </c>
      <c r="N260" s="51" t="e">
        <f>#REF!-#REF!</f>
        <v>#REF!</v>
      </c>
    </row>
    <row r="261" spans="1:14" x14ac:dyDescent="0.3">
      <c r="A261" s="47" t="s">
        <v>292</v>
      </c>
      <c r="B261" s="51" t="e">
        <f>B67-#REF!</f>
        <v>#REF!</v>
      </c>
      <c r="C261" s="51" t="e">
        <f>C67-#REF!</f>
        <v>#REF!</v>
      </c>
      <c r="D261" s="51" t="e">
        <f>#REF!-#REF!</f>
        <v>#REF!</v>
      </c>
      <c r="E261" s="51" t="e">
        <f>#REF!-#REF!</f>
        <v>#REF!</v>
      </c>
      <c r="F261" s="51" t="e">
        <f>#REF!-#REF!</f>
        <v>#REF!</v>
      </c>
      <c r="G261" s="51" t="e">
        <f>#REF!-#REF!</f>
        <v>#REF!</v>
      </c>
      <c r="H261" s="51" t="e">
        <f>#REF!-#REF!</f>
        <v>#REF!</v>
      </c>
      <c r="I261" s="51" t="e">
        <f>I68-#REF!</f>
        <v>#REF!</v>
      </c>
      <c r="J261" s="51" t="e">
        <f>J68-#REF!</f>
        <v>#REF!</v>
      </c>
      <c r="K261" s="51" t="e">
        <f>K68-#REF!</f>
        <v>#REF!</v>
      </c>
      <c r="L261" s="51" t="e">
        <f>L68-#REF!</f>
        <v>#REF!</v>
      </c>
      <c r="M261" s="51" t="e">
        <f>M68-#REF!</f>
        <v>#REF!</v>
      </c>
      <c r="N261" s="51" t="e">
        <f>N68-#REF!</f>
        <v>#REF!</v>
      </c>
    </row>
    <row r="262" spans="1:14" x14ac:dyDescent="0.3">
      <c r="A262" s="47" t="s">
        <v>398</v>
      </c>
      <c r="B262" s="51" t="e">
        <f>#REF!-#REF!</f>
        <v>#REF!</v>
      </c>
      <c r="C262" s="51" t="e">
        <f>#REF!-#REF!</f>
        <v>#REF!</v>
      </c>
      <c r="D262" s="51" t="e">
        <f>#REF!-#REF!</f>
        <v>#REF!</v>
      </c>
      <c r="E262" s="51" t="e">
        <f>#REF!-#REF!</f>
        <v>#REF!</v>
      </c>
      <c r="F262" s="51" t="e">
        <f>#REF!-#REF!</f>
        <v>#REF!</v>
      </c>
      <c r="G262" s="51" t="e">
        <f>#REF!-#REF!</f>
        <v>#REF!</v>
      </c>
      <c r="H262" s="51" t="e">
        <f>#REF!-#REF!</f>
        <v>#REF!</v>
      </c>
      <c r="I262" s="51" t="e">
        <f>#REF!-#REF!</f>
        <v>#REF!</v>
      </c>
      <c r="J262" s="51" t="e">
        <f>#REF!-#REF!</f>
        <v>#REF!</v>
      </c>
      <c r="K262" s="51" t="e">
        <f>#REF!-#REF!</f>
        <v>#REF!</v>
      </c>
      <c r="L262" s="51" t="e">
        <f>#REF!-#REF!</f>
        <v>#REF!</v>
      </c>
      <c r="M262" s="51" t="e">
        <f>#REF!-#REF!</f>
        <v>#REF!</v>
      </c>
      <c r="N262" s="51" t="e">
        <f>#REF!-#REF!</f>
        <v>#REF!</v>
      </c>
    </row>
    <row r="263" spans="1:14" x14ac:dyDescent="0.3">
      <c r="A263" s="101" t="s">
        <v>295</v>
      </c>
      <c r="B263" s="51">
        <f>B71-B1384</f>
        <v>-9527.92</v>
      </c>
      <c r="C263" s="51">
        <f t="shared" ref="C263:N263" si="38">C71-C1384</f>
        <v>-8095.62</v>
      </c>
      <c r="D263" s="51">
        <f t="shared" si="38"/>
        <v>-13949.38</v>
      </c>
      <c r="E263" s="51">
        <f t="shared" si="38"/>
        <v>-10711.13</v>
      </c>
      <c r="F263" s="51">
        <f t="shared" si="38"/>
        <v>-6670.95</v>
      </c>
      <c r="G263" s="51">
        <f t="shared" si="38"/>
        <v>-10776.15</v>
      </c>
      <c r="H263" s="51">
        <f t="shared" si="38"/>
        <v>-10647.88</v>
      </c>
      <c r="I263" s="51">
        <f t="shared" si="38"/>
        <v>-11545.89</v>
      </c>
      <c r="J263" s="51">
        <f t="shared" si="38"/>
        <v>-5772.94</v>
      </c>
      <c r="K263" s="51">
        <f t="shared" si="38"/>
        <v>-13790.92</v>
      </c>
      <c r="L263" s="51">
        <f t="shared" si="38"/>
        <v>-7568.96</v>
      </c>
      <c r="M263" s="51">
        <f t="shared" si="38"/>
        <v>641.44000000000005</v>
      </c>
      <c r="N263" s="51">
        <f t="shared" si="38"/>
        <v>-108416.3</v>
      </c>
    </row>
    <row r="264" spans="1:14" x14ac:dyDescent="0.3">
      <c r="A264" s="47" t="s">
        <v>297</v>
      </c>
      <c r="B264" s="51">
        <f>B73-B146</f>
        <v>-5229.1000000000004</v>
      </c>
      <c r="C264" s="51">
        <f>C73-C146</f>
        <v>-7330.21</v>
      </c>
      <c r="D264" s="51">
        <f>D71-D146</f>
        <v>-20569.72</v>
      </c>
      <c r="E264" s="51">
        <f>E71-E146</f>
        <v>-17717.059999999998</v>
      </c>
      <c r="F264" s="51">
        <f>F71-F146</f>
        <v>-13836.81</v>
      </c>
      <c r="G264" s="51" t="e">
        <f>G70-#REF!</f>
        <v>#REF!</v>
      </c>
      <c r="H264" s="51" t="e">
        <f>H70-#REF!</f>
        <v>#REF!</v>
      </c>
      <c r="I264" s="51" t="e">
        <f>I73-#REF!</f>
        <v>#REF!</v>
      </c>
      <c r="J264" s="51" t="e">
        <f>J73-#REF!</f>
        <v>#REF!</v>
      </c>
      <c r="K264" s="51" t="e">
        <f>K73-#REF!</f>
        <v>#REF!</v>
      </c>
      <c r="L264" s="51" t="e">
        <f>L73-#REF!</f>
        <v>#REF!</v>
      </c>
      <c r="M264" s="51" t="e">
        <f>M73-#REF!</f>
        <v>#REF!</v>
      </c>
      <c r="N264" s="51" t="e">
        <f>N73-#REF!</f>
        <v>#REF!</v>
      </c>
    </row>
    <row r="265" spans="1:14" x14ac:dyDescent="0.3">
      <c r="A265" s="47" t="s">
        <v>301</v>
      </c>
      <c r="B265" s="51" t="e">
        <f>B78-#REF!</f>
        <v>#REF!</v>
      </c>
      <c r="C265" s="51" t="e">
        <f>C78-#REF!</f>
        <v>#REF!</v>
      </c>
      <c r="D265" s="51" t="e">
        <f>D76-#REF!</f>
        <v>#REF!</v>
      </c>
      <c r="E265" s="51" t="e">
        <f>E76-#REF!</f>
        <v>#REF!</v>
      </c>
      <c r="F265" s="51" t="e">
        <f>F76-#REF!</f>
        <v>#REF!</v>
      </c>
      <c r="G265" s="51" t="e">
        <f>G73-#REF!</f>
        <v>#REF!</v>
      </c>
      <c r="H265" s="51" t="e">
        <f>H73-#REF!</f>
        <v>#REF!</v>
      </c>
      <c r="I265" s="51" t="e">
        <f>I78-#REF!</f>
        <v>#REF!</v>
      </c>
      <c r="J265" s="51" t="e">
        <f>J78-#REF!</f>
        <v>#REF!</v>
      </c>
      <c r="K265" s="51" t="e">
        <f>K78-#REF!</f>
        <v>#REF!</v>
      </c>
      <c r="L265" s="51" t="e">
        <f>L78-#REF!</f>
        <v>#REF!</v>
      </c>
      <c r="M265" s="51" t="e">
        <f>M78-#REF!</f>
        <v>#REF!</v>
      </c>
      <c r="N265" s="51" t="e">
        <f>N78-#REF!</f>
        <v>#REF!</v>
      </c>
    </row>
    <row r="266" spans="1:14" x14ac:dyDescent="0.3">
      <c r="A266" s="47" t="s">
        <v>305</v>
      </c>
      <c r="B266" s="51" t="e">
        <f>B83-#REF!</f>
        <v>#REF!</v>
      </c>
      <c r="C266" s="51" t="e">
        <f>C83-#REF!</f>
        <v>#REF!</v>
      </c>
      <c r="D266" s="51" t="e">
        <f>D83-#REF!</f>
        <v>#REF!</v>
      </c>
      <c r="E266" s="51" t="e">
        <f>E83-#REF!</f>
        <v>#REF!</v>
      </c>
      <c r="F266" s="51" t="e">
        <f>F83-#REF!</f>
        <v>#REF!</v>
      </c>
      <c r="G266" s="51" t="e">
        <f>G83-#REF!</f>
        <v>#REF!</v>
      </c>
      <c r="H266" s="51" t="e">
        <f>H83-#REF!</f>
        <v>#REF!</v>
      </c>
      <c r="I266" s="51" t="e">
        <f>I83-#REF!</f>
        <v>#REF!</v>
      </c>
      <c r="J266" s="51" t="e">
        <f>J83-#REF!</f>
        <v>#REF!</v>
      </c>
      <c r="K266" s="51" t="e">
        <f>K83-#REF!</f>
        <v>#REF!</v>
      </c>
      <c r="L266" s="51" t="e">
        <f>L83-#REF!</f>
        <v>#REF!</v>
      </c>
      <c r="M266" s="51" t="e">
        <f>M83-#REF!</f>
        <v>#REF!</v>
      </c>
      <c r="N266" s="51" t="e">
        <f>N83-#REF!</f>
        <v>#REF!</v>
      </c>
    </row>
    <row r="267" spans="1:14" x14ac:dyDescent="0.3">
      <c r="A267" s="47" t="s">
        <v>399</v>
      </c>
      <c r="B267" s="51" t="e">
        <f>#REF!-B147</f>
        <v>#REF!</v>
      </c>
      <c r="C267" s="51" t="e">
        <f>#REF!-C147</f>
        <v>#REF!</v>
      </c>
      <c r="D267" s="51" t="e">
        <f>#REF!-D147</f>
        <v>#REF!</v>
      </c>
      <c r="E267" s="51" t="e">
        <f>#REF!-E147</f>
        <v>#REF!</v>
      </c>
      <c r="F267" s="51" t="e">
        <f>#REF!-F147</f>
        <v>#REF!</v>
      </c>
      <c r="G267" s="51" t="e">
        <f>#REF!-#REF!</f>
        <v>#REF!</v>
      </c>
      <c r="H267" s="51" t="e">
        <f>#REF!-#REF!</f>
        <v>#REF!</v>
      </c>
      <c r="I267" s="51" t="e">
        <f>#REF!-#REF!</f>
        <v>#REF!</v>
      </c>
      <c r="J267" s="51" t="e">
        <f>#REF!-#REF!</f>
        <v>#REF!</v>
      </c>
      <c r="K267" s="51" t="e">
        <f>#REF!-#REF!</f>
        <v>#REF!</v>
      </c>
      <c r="L267" s="51" t="e">
        <f>#REF!-#REF!</f>
        <v>#REF!</v>
      </c>
      <c r="M267" s="51" t="e">
        <f>#REF!-#REF!</f>
        <v>#REF!</v>
      </c>
      <c r="N267" s="51" t="e">
        <f>#REF!-#REF!</f>
        <v>#REF!</v>
      </c>
    </row>
    <row r="268" spans="1:14" x14ac:dyDescent="0.3">
      <c r="A268" s="47" t="s">
        <v>310</v>
      </c>
      <c r="B268" s="51" t="e">
        <f>#REF!-#REF!</f>
        <v>#REF!</v>
      </c>
      <c r="C268" s="51" t="e">
        <f>#REF!-#REF!</f>
        <v>#REF!</v>
      </c>
      <c r="D268" s="51" t="e">
        <f>#REF!-#REF!</f>
        <v>#REF!</v>
      </c>
      <c r="E268" s="51" t="e">
        <f>#REF!-#REF!</f>
        <v>#REF!</v>
      </c>
      <c r="F268" s="51" t="e">
        <f>#REF!-#REF!</f>
        <v>#REF!</v>
      </c>
      <c r="G268" s="51" t="e">
        <f>#REF!-#REF!</f>
        <v>#REF!</v>
      </c>
      <c r="H268" s="51" t="e">
        <f>#REF!-#REF!</f>
        <v>#REF!</v>
      </c>
      <c r="I268" s="51" t="e">
        <f>#REF!-#REF!</f>
        <v>#REF!</v>
      </c>
      <c r="J268" s="51" t="e">
        <f>#REF!-#REF!</f>
        <v>#REF!</v>
      </c>
      <c r="K268" s="51" t="e">
        <f>#REF!-#REF!</f>
        <v>#REF!</v>
      </c>
      <c r="L268" s="51" t="e">
        <f>#REF!-#REF!</f>
        <v>#REF!</v>
      </c>
      <c r="M268" s="51" t="e">
        <f>#REF!-#REF!</f>
        <v>#REF!</v>
      </c>
      <c r="N268" s="51" t="e">
        <f>#REF!-#REF!</f>
        <v>#REF!</v>
      </c>
    </row>
    <row r="269" spans="1:14" x14ac:dyDescent="0.3">
      <c r="A269" s="47" t="s">
        <v>400</v>
      </c>
      <c r="B269" s="51" t="e">
        <f>#REF!-#REF!</f>
        <v>#REF!</v>
      </c>
      <c r="C269" s="51" t="e">
        <f>#REF!-#REF!</f>
        <v>#REF!</v>
      </c>
      <c r="D269" s="51" t="e">
        <f>#REF!-#REF!</f>
        <v>#REF!</v>
      </c>
      <c r="E269" s="51" t="e">
        <f>#REF!-#REF!</f>
        <v>#REF!</v>
      </c>
      <c r="F269" s="51" t="e">
        <f>#REF!-#REF!</f>
        <v>#REF!</v>
      </c>
      <c r="G269" s="51" t="e">
        <f>#REF!-#REF!</f>
        <v>#REF!</v>
      </c>
      <c r="H269" s="51" t="e">
        <f>#REF!-#REF!</f>
        <v>#REF!</v>
      </c>
      <c r="I269" s="51" t="e">
        <f>#REF!-#REF!</f>
        <v>#REF!</v>
      </c>
      <c r="J269" s="51" t="e">
        <f>#REF!-#REF!</f>
        <v>#REF!</v>
      </c>
      <c r="K269" s="51" t="e">
        <f>#REF!-#REF!</f>
        <v>#REF!</v>
      </c>
      <c r="L269" s="51" t="e">
        <f>#REF!-#REF!</f>
        <v>#REF!</v>
      </c>
      <c r="M269" s="51" t="e">
        <f>#REF!-#REF!</f>
        <v>#REF!</v>
      </c>
      <c r="N269" s="51" t="e">
        <f>#REF!-#REF!</f>
        <v>#REF!</v>
      </c>
    </row>
    <row r="270" spans="1:14" x14ac:dyDescent="0.3">
      <c r="A270" s="47" t="s">
        <v>311</v>
      </c>
      <c r="B270" s="51" t="e">
        <f>#REF!-#REF!</f>
        <v>#REF!</v>
      </c>
      <c r="C270" s="51" t="e">
        <f>#REF!-#REF!</f>
        <v>#REF!</v>
      </c>
      <c r="D270" s="51" t="e">
        <f>#REF!-#REF!</f>
        <v>#REF!</v>
      </c>
      <c r="E270" s="51" t="e">
        <f>#REF!-#REF!</f>
        <v>#REF!</v>
      </c>
      <c r="F270" s="51" t="e">
        <f>#REF!-#REF!</f>
        <v>#REF!</v>
      </c>
      <c r="G270" s="51" t="e">
        <f>#REF!-#REF!</f>
        <v>#REF!</v>
      </c>
      <c r="H270" s="51" t="e">
        <f>#REF!-#REF!</f>
        <v>#REF!</v>
      </c>
      <c r="I270" s="51" t="e">
        <f>#REF!-#REF!</f>
        <v>#REF!</v>
      </c>
      <c r="J270" s="51" t="e">
        <f>#REF!-#REF!</f>
        <v>#REF!</v>
      </c>
      <c r="K270" s="51" t="e">
        <f>#REF!-#REF!</f>
        <v>#REF!</v>
      </c>
      <c r="L270" s="51" t="e">
        <f>#REF!-#REF!</f>
        <v>#REF!</v>
      </c>
      <c r="M270" s="51" t="e">
        <f>#REF!-#REF!</f>
        <v>#REF!</v>
      </c>
      <c r="N270" s="51" t="e">
        <f>#REF!-#REF!</f>
        <v>#REF!</v>
      </c>
    </row>
    <row r="271" spans="1:14" x14ac:dyDescent="0.3">
      <c r="A271" s="47" t="s">
        <v>401</v>
      </c>
      <c r="B271" s="51" t="e">
        <f>#REF!-#REF!</f>
        <v>#REF!</v>
      </c>
      <c r="C271" s="51" t="e">
        <f>#REF!-#REF!</f>
        <v>#REF!</v>
      </c>
      <c r="D271" s="51" t="e">
        <f>#REF!-#REF!</f>
        <v>#REF!</v>
      </c>
      <c r="E271" s="51" t="e">
        <f>#REF!-#REF!</f>
        <v>#REF!</v>
      </c>
      <c r="F271" s="51" t="e">
        <f>#REF!-#REF!</f>
        <v>#REF!</v>
      </c>
      <c r="G271" s="51" t="e">
        <f>#REF!-#REF!</f>
        <v>#REF!</v>
      </c>
      <c r="H271" s="51" t="e">
        <f>#REF!-#REF!</f>
        <v>#REF!</v>
      </c>
      <c r="I271" s="51" t="e">
        <f>#REF!-#REF!</f>
        <v>#REF!</v>
      </c>
      <c r="J271" s="51" t="e">
        <f>#REF!-#REF!</f>
        <v>#REF!</v>
      </c>
      <c r="K271" s="51" t="e">
        <f>#REF!-#REF!</f>
        <v>#REF!</v>
      </c>
      <c r="L271" s="51" t="e">
        <f>#REF!-#REF!</f>
        <v>#REF!</v>
      </c>
      <c r="M271" s="51" t="e">
        <f>#REF!-#REF!</f>
        <v>#REF!</v>
      </c>
      <c r="N271" s="51" t="e">
        <f>#REF!-#REF!</f>
        <v>#REF!</v>
      </c>
    </row>
    <row r="272" spans="1:14" x14ac:dyDescent="0.3">
      <c r="A272" s="47" t="s">
        <v>317</v>
      </c>
      <c r="B272" s="51" t="e">
        <f>B99-#REF!</f>
        <v>#REF!</v>
      </c>
      <c r="C272" s="51" t="e">
        <f>C99-#REF!</f>
        <v>#REF!</v>
      </c>
      <c r="D272" s="51" t="e">
        <f>D100-#REF!</f>
        <v>#REF!</v>
      </c>
      <c r="E272" s="51" t="e">
        <f>E100-#REF!</f>
        <v>#REF!</v>
      </c>
      <c r="F272" s="51" t="e">
        <f>F100-#REF!</f>
        <v>#REF!</v>
      </c>
      <c r="G272" s="51" t="e">
        <f>G98-#REF!</f>
        <v>#REF!</v>
      </c>
      <c r="H272" s="51" t="e">
        <f>#REF!-#REF!</f>
        <v>#REF!</v>
      </c>
      <c r="I272" s="51" t="e">
        <f>I99-#REF!</f>
        <v>#REF!</v>
      </c>
      <c r="J272" s="51" t="e">
        <f>J99-#REF!</f>
        <v>#REF!</v>
      </c>
      <c r="K272" s="51" t="e">
        <f>K99-#REF!</f>
        <v>#REF!</v>
      </c>
      <c r="L272" s="51" t="e">
        <f>L99-#REF!</f>
        <v>#REF!</v>
      </c>
      <c r="M272" s="51" t="e">
        <f>M99-#REF!</f>
        <v>#REF!</v>
      </c>
      <c r="N272" s="51" t="e">
        <f>N99-#REF!</f>
        <v>#REF!</v>
      </c>
    </row>
    <row r="273" spans="1:14" x14ac:dyDescent="0.3">
      <c r="A273" s="47" t="s">
        <v>319</v>
      </c>
      <c r="B273" s="51" t="e">
        <f>B101-#REF!</f>
        <v>#REF!</v>
      </c>
      <c r="C273" s="51" t="e">
        <f>C101-#REF!</f>
        <v>#REF!</v>
      </c>
      <c r="D273" s="51" t="e">
        <f>#REF!-#REF!</f>
        <v>#REF!</v>
      </c>
      <c r="E273" s="51" t="e">
        <f>#REF!-#REF!</f>
        <v>#REF!</v>
      </c>
      <c r="F273" s="51" t="e">
        <f>#REF!-#REF!</f>
        <v>#REF!</v>
      </c>
      <c r="G273" s="51" t="e">
        <f>G100-#REF!</f>
        <v>#REF!</v>
      </c>
      <c r="H273" s="51" t="e">
        <f>H100-#REF!</f>
        <v>#REF!</v>
      </c>
      <c r="I273" s="51" t="e">
        <f>I101-#REF!</f>
        <v>#REF!</v>
      </c>
      <c r="J273" s="51" t="e">
        <f>J101-#REF!</f>
        <v>#REF!</v>
      </c>
      <c r="K273" s="51" t="e">
        <f>K101-#REF!</f>
        <v>#REF!</v>
      </c>
      <c r="L273" s="51" t="e">
        <f>L101-#REF!</f>
        <v>#REF!</v>
      </c>
      <c r="M273" s="51" t="e">
        <f>M101-#REF!</f>
        <v>#REF!</v>
      </c>
      <c r="N273" s="51" t="e">
        <f>N101-#REF!</f>
        <v>#REF!</v>
      </c>
    </row>
    <row r="274" spans="1:14" x14ac:dyDescent="0.3">
      <c r="B274" s="51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</row>
    <row r="275" spans="1:14" x14ac:dyDescent="0.3">
      <c r="B275" s="51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</row>
    <row r="276" spans="1:14" x14ac:dyDescent="0.3">
      <c r="B276" s="51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</row>
    <row r="277" spans="1:14" x14ac:dyDescent="0.3">
      <c r="B277" s="51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</row>
    <row r="278" spans="1:14" x14ac:dyDescent="0.3">
      <c r="B278" s="51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</row>
    <row r="279" spans="1:14" x14ac:dyDescent="0.3">
      <c r="A279" s="46"/>
      <c r="B279" s="51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</row>
    <row r="280" spans="1:14" x14ac:dyDescent="0.3">
      <c r="B280" s="51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</row>
    <row r="281" spans="1:14" ht="14.4" x14ac:dyDescent="0.3">
      <c r="B281" s="103"/>
      <c r="C281" s="103"/>
      <c r="D281" s="103"/>
      <c r="E281" s="103"/>
      <c r="F281" s="103"/>
      <c r="G281" s="103"/>
      <c r="H281" s="103"/>
      <c r="I281" s="103"/>
      <c r="J281" s="103"/>
      <c r="K281" s="103"/>
      <c r="L281" s="103"/>
      <c r="M281" s="103"/>
      <c r="N281" s="118"/>
    </row>
    <row r="282" spans="1:14" x14ac:dyDescent="0.3">
      <c r="A282" s="70"/>
      <c r="B282" s="63"/>
      <c r="C282" s="63"/>
      <c r="D282" s="63"/>
      <c r="E282" s="63"/>
      <c r="F282" s="56"/>
      <c r="G282" s="51"/>
      <c r="H282" s="51"/>
      <c r="I282" s="51"/>
      <c r="J282" s="51"/>
      <c r="K282" s="51"/>
      <c r="L282" s="51"/>
      <c r="M282" s="51"/>
      <c r="N282" s="51"/>
    </row>
    <row r="283" spans="1:14" x14ac:dyDescent="0.3">
      <c r="B283" s="63"/>
      <c r="C283" s="63"/>
      <c r="D283" s="63"/>
      <c r="E283" s="63"/>
      <c r="F283" s="56"/>
      <c r="G283" s="51"/>
      <c r="H283" s="51"/>
      <c r="I283" s="51"/>
      <c r="J283" s="51"/>
      <c r="K283" s="51"/>
      <c r="L283" s="51"/>
      <c r="M283" s="51"/>
      <c r="N283" s="51"/>
    </row>
    <row r="284" spans="1:14" x14ac:dyDescent="0.3">
      <c r="B284" s="63"/>
      <c r="C284" s="63"/>
      <c r="D284" s="63"/>
      <c r="E284" s="63"/>
      <c r="F284" s="56"/>
    </row>
    <row r="285" spans="1:14" x14ac:dyDescent="0.3">
      <c r="B285" s="63"/>
      <c r="C285" s="63"/>
      <c r="D285" s="63"/>
      <c r="E285" s="63"/>
      <c r="F285" s="56"/>
    </row>
    <row r="286" spans="1:14" x14ac:dyDescent="0.3">
      <c r="B286" s="63"/>
      <c r="C286" s="63"/>
      <c r="D286" s="63"/>
      <c r="E286" s="63"/>
      <c r="F286" s="56"/>
    </row>
    <row r="287" spans="1:14" x14ac:dyDescent="0.3"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</row>
    <row r="292" spans="2:14" x14ac:dyDescent="0.3">
      <c r="B292" s="63"/>
      <c r="C292" s="63"/>
      <c r="D292" s="63"/>
      <c r="E292" s="63"/>
      <c r="F292" s="56"/>
    </row>
    <row r="293" spans="2:14" x14ac:dyDescent="0.3">
      <c r="B293" s="63"/>
      <c r="C293" s="63"/>
      <c r="D293" s="63"/>
      <c r="E293" s="63"/>
      <c r="F293" s="56"/>
    </row>
    <row r="294" spans="2:14" x14ac:dyDescent="0.3">
      <c r="B294" s="63"/>
      <c r="C294" s="63"/>
      <c r="D294" s="63"/>
      <c r="E294" s="63"/>
      <c r="F294" s="56"/>
    </row>
    <row r="295" spans="2:14" x14ac:dyDescent="0.3">
      <c r="B295" s="63"/>
      <c r="C295" s="63"/>
      <c r="D295" s="63"/>
      <c r="E295" s="63"/>
      <c r="F295" s="56"/>
    </row>
    <row r="296" spans="2:14" x14ac:dyDescent="0.3">
      <c r="B296" s="63"/>
      <c r="C296" s="63"/>
      <c r="D296" s="63"/>
      <c r="E296" s="63"/>
      <c r="F296" s="56"/>
    </row>
    <row r="297" spans="2:14" x14ac:dyDescent="0.3">
      <c r="B297" s="63"/>
      <c r="C297" s="63"/>
      <c r="D297" s="63"/>
      <c r="E297" s="63"/>
      <c r="F297" s="56"/>
    </row>
    <row r="298" spans="2:14" x14ac:dyDescent="0.3"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</row>
    <row r="306" spans="1:14" ht="14.4" x14ac:dyDescent="0.3">
      <c r="B306" s="103"/>
      <c r="C306" s="103"/>
      <c r="D306" s="103"/>
      <c r="E306" s="103"/>
      <c r="F306" s="103"/>
      <c r="G306" s="103"/>
      <c r="H306" s="103"/>
      <c r="I306" s="103"/>
      <c r="J306" s="103"/>
      <c r="K306" s="103"/>
      <c r="L306" s="103"/>
      <c r="M306" s="103"/>
      <c r="N306" s="118"/>
    </row>
    <row r="307" spans="1:14" x14ac:dyDescent="0.3">
      <c r="B307" s="100"/>
      <c r="C307" s="100"/>
      <c r="D307" s="100"/>
      <c r="E307" s="100"/>
      <c r="F307" s="56"/>
    </row>
    <row r="308" spans="1:14" x14ac:dyDescent="0.3">
      <c r="B308" s="100"/>
      <c r="C308" s="100"/>
      <c r="D308" s="100"/>
      <c r="E308" s="100"/>
      <c r="F308" s="56"/>
    </row>
    <row r="309" spans="1:14" x14ac:dyDescent="0.3">
      <c r="B309" s="100"/>
      <c r="C309" s="100"/>
      <c r="D309" s="100"/>
      <c r="E309" s="100"/>
      <c r="F309" s="56"/>
    </row>
    <row r="310" spans="1:14" x14ac:dyDescent="0.3">
      <c r="B310" s="100"/>
      <c r="C310" s="100"/>
      <c r="D310" s="100"/>
      <c r="E310" s="100"/>
      <c r="F310" s="56"/>
    </row>
    <row r="311" spans="1:14" x14ac:dyDescent="0.3">
      <c r="B311" s="100"/>
      <c r="C311" s="100"/>
      <c r="D311" s="100"/>
      <c r="E311" s="100"/>
      <c r="F311" s="56"/>
    </row>
    <row r="312" spans="1:14" x14ac:dyDescent="0.3">
      <c r="A312" s="47"/>
      <c r="B312" s="56"/>
      <c r="C312" s="56"/>
      <c r="D312" s="56"/>
      <c r="E312" s="56"/>
      <c r="F312" s="56"/>
    </row>
    <row r="313" spans="1:14" x14ac:dyDescent="0.3">
      <c r="B313" s="100"/>
      <c r="C313" s="100"/>
      <c r="D313" s="100"/>
      <c r="E313" s="100"/>
      <c r="F313" s="56"/>
    </row>
    <row r="314" spans="1:14" x14ac:dyDescent="0.3">
      <c r="B314" s="100"/>
      <c r="C314" s="100"/>
      <c r="D314" s="100"/>
      <c r="E314" s="100"/>
      <c r="F314" s="56"/>
    </row>
    <row r="315" spans="1:14" x14ac:dyDescent="0.3">
      <c r="B315" s="100"/>
      <c r="C315" s="100"/>
      <c r="D315" s="100"/>
      <c r="E315" s="100"/>
      <c r="F315" s="56"/>
    </row>
    <row r="316" spans="1:14" x14ac:dyDescent="0.3">
      <c r="B316" s="100"/>
      <c r="C316" s="100"/>
      <c r="D316" s="100"/>
      <c r="E316" s="100"/>
      <c r="F316" s="56"/>
    </row>
    <row r="317" spans="1:14" x14ac:dyDescent="0.3">
      <c r="B317" s="50"/>
      <c r="C317" s="50"/>
      <c r="D317" s="50"/>
      <c r="E317" s="50"/>
    </row>
    <row r="319" spans="1:14" x14ac:dyDescent="0.3">
      <c r="B319" s="100"/>
      <c r="C319" s="100"/>
      <c r="D319" s="100"/>
      <c r="E319" s="100"/>
      <c r="F319" s="56"/>
    </row>
    <row r="320" spans="1:14" x14ac:dyDescent="0.3">
      <c r="B320" s="100"/>
      <c r="C320" s="100"/>
      <c r="D320" s="100"/>
      <c r="E320" s="100"/>
      <c r="F320" s="56"/>
    </row>
    <row r="321" spans="2:14" x14ac:dyDescent="0.3">
      <c r="B321" s="100"/>
      <c r="C321" s="100"/>
      <c r="D321" s="100"/>
      <c r="E321" s="100"/>
      <c r="F321" s="56"/>
    </row>
    <row r="322" spans="2:14" x14ac:dyDescent="0.3">
      <c r="B322" s="100"/>
      <c r="C322" s="100"/>
      <c r="D322" s="100"/>
      <c r="E322" s="100"/>
      <c r="F322" s="56"/>
    </row>
    <row r="323" spans="2:14" x14ac:dyDescent="0.3">
      <c r="B323" s="100"/>
      <c r="C323" s="100"/>
      <c r="D323" s="100"/>
      <c r="E323" s="100"/>
      <c r="F323" s="56"/>
    </row>
    <row r="324" spans="2:14" x14ac:dyDescent="0.3">
      <c r="B324" s="100"/>
      <c r="C324" s="100"/>
      <c r="D324" s="100"/>
      <c r="E324" s="100"/>
      <c r="F324" s="56"/>
    </row>
    <row r="325" spans="2:14" x14ac:dyDescent="0.3"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</row>
    <row r="329" spans="2:14" x14ac:dyDescent="0.3">
      <c r="B329" s="71"/>
      <c r="C329" s="71"/>
      <c r="D329" s="71"/>
      <c r="E329" s="71"/>
      <c r="F329" s="71"/>
      <c r="G329" s="71"/>
      <c r="H329" s="71"/>
      <c r="I329" s="71"/>
      <c r="J329" s="71"/>
      <c r="K329" s="71"/>
      <c r="L329" s="71"/>
      <c r="M329" s="71"/>
      <c r="N329" s="71"/>
    </row>
    <row r="330" spans="2:14" x14ac:dyDescent="0.3">
      <c r="B330" s="71"/>
      <c r="C330" s="71"/>
      <c r="D330" s="71"/>
      <c r="E330" s="71"/>
      <c r="F330" s="71"/>
      <c r="G330" s="71"/>
      <c r="H330" s="71"/>
      <c r="I330" s="71"/>
      <c r="J330" s="71"/>
      <c r="K330" s="71"/>
      <c r="L330" s="71"/>
      <c r="M330" s="71"/>
      <c r="N330" s="71"/>
    </row>
  </sheetData>
  <pageMargins left="0.7" right="0.7" top="0.75" bottom="0.75" header="0.3" footer="0.3"/>
  <pageSetup orientation="portrait" horizontalDpi="90" verticalDpi="90" r:id="rId1"/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U91"/>
  <sheetViews>
    <sheetView topLeftCell="A57" workbookViewId="0">
      <selection activeCell="D73" sqref="D73"/>
    </sheetView>
  </sheetViews>
  <sheetFormatPr defaultColWidth="9.375" defaultRowHeight="14.4" x14ac:dyDescent="0.3"/>
  <cols>
    <col min="1" max="1" width="39.625" style="69" customWidth="1"/>
    <col min="2" max="13" width="12.375" style="69" customWidth="1"/>
    <col min="14" max="14" width="14.5" style="69" customWidth="1"/>
    <col min="15" max="15" width="13" style="69" customWidth="1"/>
    <col min="16" max="16" width="26.625" style="69" customWidth="1"/>
    <col min="17" max="17" width="19.875" style="69" customWidth="1"/>
    <col min="18" max="18" width="12.625" style="69" bestFit="1" customWidth="1"/>
    <col min="19" max="19" width="9.375" style="69"/>
    <col min="20" max="20" width="40.375" style="69" bestFit="1" customWidth="1"/>
    <col min="21" max="21" width="13.375" style="69" bestFit="1" customWidth="1"/>
    <col min="22" max="16384" width="9.375" style="69"/>
  </cols>
  <sheetData>
    <row r="2" spans="1:20" x14ac:dyDescent="0.3">
      <c r="A2" s="72" t="s">
        <v>121</v>
      </c>
      <c r="B2" s="73" t="s">
        <v>104</v>
      </c>
      <c r="C2" s="73" t="s">
        <v>105</v>
      </c>
      <c r="D2" s="73" t="s">
        <v>106</v>
      </c>
      <c r="E2" s="73" t="s">
        <v>107</v>
      </c>
      <c r="F2" s="73" t="s">
        <v>108</v>
      </c>
      <c r="G2" s="73" t="s">
        <v>122</v>
      </c>
      <c r="H2" s="73" t="s">
        <v>123</v>
      </c>
      <c r="I2" s="73" t="s">
        <v>111</v>
      </c>
      <c r="J2" s="73" t="s">
        <v>124</v>
      </c>
      <c r="K2" s="73" t="s">
        <v>113</v>
      </c>
      <c r="L2" s="73" t="s">
        <v>114</v>
      </c>
      <c r="M2" s="73" t="s">
        <v>115</v>
      </c>
      <c r="N2" s="73" t="s">
        <v>125</v>
      </c>
      <c r="S2" s="134"/>
      <c r="T2" s="134"/>
    </row>
    <row r="3" spans="1:20" x14ac:dyDescent="0.3">
      <c r="A3" s="74" t="s">
        <v>126</v>
      </c>
      <c r="B3" s="56">
        <v>6383984</v>
      </c>
      <c r="C3" s="56">
        <v>5987244</v>
      </c>
      <c r="D3" s="56">
        <v>6194269</v>
      </c>
      <c r="E3" s="69">
        <v>6355237</v>
      </c>
      <c r="F3" s="69">
        <v>6584341</v>
      </c>
      <c r="G3" s="69">
        <v>6003499</v>
      </c>
      <c r="H3" s="69">
        <v>6580030</v>
      </c>
      <c r="I3" s="69">
        <v>6593093</v>
      </c>
      <c r="J3" s="69">
        <v>6178716</v>
      </c>
      <c r="K3" s="69">
        <v>6577391</v>
      </c>
      <c r="L3" s="69">
        <v>6186146</v>
      </c>
      <c r="M3" s="69">
        <v>6372302</v>
      </c>
      <c r="N3" s="75">
        <f>SUM(B3:M3)</f>
        <v>75996252</v>
      </c>
      <c r="S3" s="134"/>
      <c r="T3" s="134"/>
    </row>
    <row r="4" spans="1:20" x14ac:dyDescent="0.3">
      <c r="A4" s="74" t="s">
        <v>127</v>
      </c>
      <c r="B4" s="56">
        <v>643053</v>
      </c>
      <c r="C4" s="56">
        <v>621042</v>
      </c>
      <c r="D4" s="56">
        <v>691622</v>
      </c>
      <c r="E4" s="56">
        <v>709256</v>
      </c>
      <c r="F4" s="56">
        <v>723090</v>
      </c>
      <c r="G4" s="56">
        <v>734335</v>
      </c>
      <c r="H4" s="56">
        <v>752850</v>
      </c>
      <c r="I4" s="56">
        <v>714343</v>
      </c>
      <c r="J4" s="56">
        <v>793697</v>
      </c>
      <c r="K4" s="56">
        <v>873657</v>
      </c>
      <c r="L4" s="56">
        <v>764499</v>
      </c>
      <c r="M4" s="56">
        <v>685829</v>
      </c>
      <c r="N4" s="75">
        <f>SUM(B4:M4)</f>
        <v>8707273</v>
      </c>
      <c r="Q4" s="105"/>
      <c r="S4" s="77"/>
      <c r="T4" s="77"/>
    </row>
    <row r="5" spans="1:20" x14ac:dyDescent="0.3">
      <c r="A5" s="45" t="s">
        <v>128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75">
        <f t="shared" ref="N5" si="0">SUM(B5:M5)</f>
        <v>0</v>
      </c>
      <c r="Q5" s="105"/>
      <c r="T5" s="77"/>
    </row>
    <row r="6" spans="1:20" x14ac:dyDescent="0.3">
      <c r="A6" s="74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>
        <f>SUM(N3:N5)</f>
        <v>84703525</v>
      </c>
      <c r="Q6" s="105"/>
      <c r="S6" s="77"/>
      <c r="T6" s="77"/>
    </row>
    <row r="7" spans="1:20" x14ac:dyDescent="0.3">
      <c r="A7" s="74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Q7" s="105"/>
      <c r="S7" s="77"/>
      <c r="T7" s="77"/>
    </row>
    <row r="8" spans="1:20" x14ac:dyDescent="0.3">
      <c r="A8" s="74" t="s">
        <v>129</v>
      </c>
      <c r="B8" s="56">
        <v>406037</v>
      </c>
      <c r="C8" s="56">
        <v>406037</v>
      </c>
      <c r="D8" s="56">
        <v>406037</v>
      </c>
      <c r="E8" s="56">
        <v>54892</v>
      </c>
      <c r="F8" s="56">
        <v>54892</v>
      </c>
      <c r="G8" s="56">
        <v>54892</v>
      </c>
      <c r="H8" s="56">
        <v>-173010</v>
      </c>
      <c r="I8" s="56">
        <v>-173010</v>
      </c>
      <c r="J8" s="56">
        <v>-173010</v>
      </c>
      <c r="K8" s="56">
        <v>-258129</v>
      </c>
      <c r="L8" s="56">
        <v>-258129</v>
      </c>
      <c r="M8" s="56">
        <v>-258129</v>
      </c>
      <c r="N8" s="75">
        <f t="shared" ref="N8:N9" si="1">SUM(B8:M8)</f>
        <v>89370</v>
      </c>
      <c r="Q8" s="105"/>
      <c r="T8" s="77"/>
    </row>
    <row r="9" spans="1:20" x14ac:dyDescent="0.3">
      <c r="A9" s="45" t="s">
        <v>130</v>
      </c>
      <c r="B9" s="56">
        <v>676479</v>
      </c>
      <c r="C9" s="56">
        <v>641594</v>
      </c>
      <c r="D9" s="56">
        <v>668040</v>
      </c>
      <c r="E9" s="56">
        <v>683032</v>
      </c>
      <c r="F9" s="56">
        <v>702778</v>
      </c>
      <c r="G9" s="56">
        <v>654637</v>
      </c>
      <c r="H9" s="56">
        <v>703086</v>
      </c>
      <c r="I9" s="56">
        <v>701769</v>
      </c>
      <c r="J9" s="56">
        <v>674442</v>
      </c>
      <c r="K9" s="56">
        <v>714148</v>
      </c>
      <c r="L9" s="56">
        <v>672721</v>
      </c>
      <c r="M9" s="56">
        <v>682131</v>
      </c>
      <c r="N9" s="75">
        <f t="shared" si="1"/>
        <v>8174857</v>
      </c>
      <c r="Q9" s="105"/>
      <c r="T9" s="77"/>
    </row>
    <row r="10" spans="1:20" x14ac:dyDescent="0.3">
      <c r="A10" s="74" t="s">
        <v>402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75">
        <f>SUM(B10:M10)</f>
        <v>0</v>
      </c>
    </row>
    <row r="11" spans="1:20" x14ac:dyDescent="0.3">
      <c r="A11" s="74" t="s">
        <v>131</v>
      </c>
      <c r="B11" s="56">
        <v>88893</v>
      </c>
      <c r="C11" s="56">
        <v>67976</v>
      </c>
      <c r="D11" s="56">
        <v>69272</v>
      </c>
      <c r="E11" s="75">
        <v>68624</v>
      </c>
      <c r="F11" s="75">
        <v>69272</v>
      </c>
      <c r="G11" s="75">
        <v>68624</v>
      </c>
      <c r="H11" s="75">
        <v>69272</v>
      </c>
      <c r="I11" s="75">
        <v>69272</v>
      </c>
      <c r="J11" s="75">
        <v>68624</v>
      </c>
      <c r="K11" s="75">
        <v>94074</v>
      </c>
      <c r="L11" s="75">
        <v>93461</v>
      </c>
      <c r="M11" s="75">
        <v>94074</v>
      </c>
      <c r="N11" s="75">
        <f>SUM(B11:M11)</f>
        <v>921438</v>
      </c>
    </row>
    <row r="12" spans="1:20" x14ac:dyDescent="0.3">
      <c r="A12" s="74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</row>
    <row r="13" spans="1:20" x14ac:dyDescent="0.3">
      <c r="A13" s="74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P13" s="135" t="s">
        <v>132</v>
      </c>
    </row>
    <row r="14" spans="1:20" x14ac:dyDescent="0.3">
      <c r="A14" s="74" t="s">
        <v>133</v>
      </c>
      <c r="B14" s="56">
        <v>1440248</v>
      </c>
      <c r="C14" s="56">
        <v>882906</v>
      </c>
      <c r="D14" s="56">
        <v>882912</v>
      </c>
      <c r="E14" s="69">
        <v>882908</v>
      </c>
      <c r="F14" s="69">
        <v>882908</v>
      </c>
      <c r="G14" s="69">
        <v>882906</v>
      </c>
      <c r="H14" s="69">
        <v>882906</v>
      </c>
      <c r="I14" s="69">
        <v>882911</v>
      </c>
      <c r="J14" s="69">
        <v>882915</v>
      </c>
      <c r="K14" s="69">
        <v>882912</v>
      </c>
      <c r="L14" s="69">
        <v>882911</v>
      </c>
      <c r="M14" s="69">
        <v>882910</v>
      </c>
      <c r="N14" s="75">
        <f t="shared" ref="N14:N25" si="2">SUM(B14:M14)</f>
        <v>11152253</v>
      </c>
      <c r="P14" s="77">
        <f>(N14/O$22)*N$23</f>
        <v>0</v>
      </c>
    </row>
    <row r="15" spans="1:20" x14ac:dyDescent="0.3">
      <c r="A15" s="74" t="s">
        <v>134</v>
      </c>
      <c r="B15" s="56">
        <v>66572</v>
      </c>
      <c r="C15" s="56">
        <v>63511</v>
      </c>
      <c r="D15" s="56">
        <v>63508</v>
      </c>
      <c r="E15" s="56">
        <v>63509</v>
      </c>
      <c r="F15" s="56">
        <v>63508</v>
      </c>
      <c r="G15" s="56">
        <v>63509</v>
      </c>
      <c r="H15" s="56">
        <v>63509</v>
      </c>
      <c r="I15" s="56">
        <v>63516</v>
      </c>
      <c r="J15" s="56">
        <v>63512</v>
      </c>
      <c r="K15" s="56">
        <v>63510</v>
      </c>
      <c r="L15" s="56">
        <v>63507</v>
      </c>
      <c r="M15" s="56">
        <v>63510</v>
      </c>
      <c r="N15" s="75">
        <f t="shared" si="2"/>
        <v>765181</v>
      </c>
      <c r="P15" s="77">
        <f>(N15/O$22)*N$23</f>
        <v>0</v>
      </c>
    </row>
    <row r="16" spans="1:20" x14ac:dyDescent="0.3">
      <c r="A16" s="74" t="s">
        <v>135</v>
      </c>
      <c r="B16" s="56">
        <v>13175</v>
      </c>
      <c r="C16" s="56">
        <v>12568</v>
      </c>
      <c r="D16" s="56">
        <v>12569</v>
      </c>
      <c r="E16" s="56">
        <v>12572</v>
      </c>
      <c r="F16" s="56">
        <v>12571</v>
      </c>
      <c r="G16" s="56">
        <v>12572</v>
      </c>
      <c r="H16" s="56">
        <v>12571</v>
      </c>
      <c r="I16" s="56">
        <v>12571</v>
      </c>
      <c r="J16" s="56">
        <v>12573</v>
      </c>
      <c r="K16" s="56">
        <v>12572</v>
      </c>
      <c r="L16" s="56">
        <v>12572</v>
      </c>
      <c r="M16" s="56">
        <v>12571</v>
      </c>
      <c r="N16" s="75">
        <f t="shared" si="2"/>
        <v>151457</v>
      </c>
      <c r="P16" s="77">
        <f>(N16/O$22)*N$23</f>
        <v>0</v>
      </c>
    </row>
    <row r="17" spans="1:18" x14ac:dyDescent="0.3">
      <c r="A17" s="74" t="s">
        <v>136</v>
      </c>
      <c r="B17" s="56">
        <v>36949</v>
      </c>
      <c r="C17" s="56">
        <v>35249</v>
      </c>
      <c r="D17" s="56">
        <v>35250</v>
      </c>
      <c r="E17" s="56">
        <v>35252</v>
      </c>
      <c r="F17" s="56">
        <v>35254</v>
      </c>
      <c r="G17" s="56">
        <v>35250</v>
      </c>
      <c r="H17" s="56">
        <v>35255</v>
      </c>
      <c r="I17" s="56">
        <v>35247</v>
      </c>
      <c r="J17" s="56">
        <v>35248</v>
      </c>
      <c r="K17" s="56">
        <v>35252</v>
      </c>
      <c r="L17" s="56">
        <v>35252</v>
      </c>
      <c r="M17" s="56">
        <v>35252</v>
      </c>
      <c r="N17" s="75">
        <f t="shared" si="2"/>
        <v>424710</v>
      </c>
      <c r="P17" s="77">
        <f>(N17/O$22)*N$23</f>
        <v>0</v>
      </c>
      <c r="R17" s="104"/>
    </row>
    <row r="18" spans="1:18" x14ac:dyDescent="0.3">
      <c r="A18" s="74" t="s">
        <v>137</v>
      </c>
      <c r="B18" s="56">
        <v>-1916457</v>
      </c>
      <c r="C18" s="56">
        <v>-1916459</v>
      </c>
      <c r="D18" s="56">
        <v>-1916458</v>
      </c>
      <c r="E18" s="56">
        <v>-1916455</v>
      </c>
      <c r="F18" s="56">
        <v>-1916454</v>
      </c>
      <c r="G18" s="56">
        <v>976918</v>
      </c>
      <c r="H18" s="56">
        <v>976922</v>
      </c>
      <c r="I18" s="56">
        <v>976919</v>
      </c>
      <c r="J18" s="56">
        <v>976920</v>
      </c>
      <c r="K18" s="56">
        <v>976924</v>
      </c>
      <c r="L18" s="56">
        <v>976918</v>
      </c>
      <c r="M18" s="56">
        <v>976922</v>
      </c>
      <c r="N18" s="75">
        <f t="shared" si="2"/>
        <v>-2743840</v>
      </c>
      <c r="P18" s="77"/>
    </row>
    <row r="19" spans="1:18" x14ac:dyDescent="0.3">
      <c r="A19" s="74" t="s">
        <v>138</v>
      </c>
      <c r="B19" s="56">
        <v>179980</v>
      </c>
      <c r="C19" s="56">
        <v>179983</v>
      </c>
      <c r="D19" s="56">
        <v>179983</v>
      </c>
      <c r="E19" s="56">
        <v>179985</v>
      </c>
      <c r="F19" s="56">
        <v>179983</v>
      </c>
      <c r="G19" s="56">
        <v>97443</v>
      </c>
      <c r="H19" s="56">
        <v>97439</v>
      </c>
      <c r="I19" s="56">
        <v>97438</v>
      </c>
      <c r="J19" s="56">
        <v>97441</v>
      </c>
      <c r="K19" s="56">
        <v>97437</v>
      </c>
      <c r="L19" s="56">
        <v>97444</v>
      </c>
      <c r="M19" s="56">
        <v>97441</v>
      </c>
      <c r="N19" s="75">
        <f t="shared" si="2"/>
        <v>1581997</v>
      </c>
      <c r="P19" s="77">
        <f>(N19/O$22)*N$23</f>
        <v>0</v>
      </c>
    </row>
    <row r="20" spans="1:18" x14ac:dyDescent="0.3">
      <c r="A20" s="74" t="s">
        <v>139</v>
      </c>
      <c r="B20" s="56">
        <v>78752</v>
      </c>
      <c r="C20" s="56">
        <v>75132</v>
      </c>
      <c r="D20" s="56">
        <v>75133</v>
      </c>
      <c r="E20" s="56">
        <v>75133</v>
      </c>
      <c r="F20" s="56">
        <v>75133</v>
      </c>
      <c r="G20" s="56">
        <v>75135</v>
      </c>
      <c r="H20" s="56">
        <v>75133</v>
      </c>
      <c r="I20" s="56">
        <v>75140</v>
      </c>
      <c r="J20" s="56">
        <v>75135</v>
      </c>
      <c r="K20" s="56">
        <v>75134</v>
      </c>
      <c r="L20" s="56">
        <v>75134</v>
      </c>
      <c r="M20" s="56">
        <v>75133</v>
      </c>
      <c r="N20" s="75">
        <f t="shared" si="2"/>
        <v>905227</v>
      </c>
      <c r="P20" s="77">
        <f>(N20/O$22)*N$23</f>
        <v>0</v>
      </c>
    </row>
    <row r="21" spans="1:18" x14ac:dyDescent="0.3">
      <c r="A21" s="74" t="s">
        <v>140</v>
      </c>
      <c r="B21" s="56">
        <v>491442</v>
      </c>
      <c r="C21" s="56">
        <v>468852</v>
      </c>
      <c r="D21" s="56">
        <v>468849</v>
      </c>
      <c r="E21" s="56">
        <v>468848</v>
      </c>
      <c r="F21" s="56">
        <v>468851</v>
      </c>
      <c r="G21" s="56">
        <v>468853</v>
      </c>
      <c r="H21" s="56">
        <v>468851</v>
      </c>
      <c r="I21" s="56">
        <v>468849</v>
      </c>
      <c r="J21" s="56">
        <v>468851</v>
      </c>
      <c r="K21" s="56">
        <v>468851</v>
      </c>
      <c r="L21" s="56">
        <v>468847</v>
      </c>
      <c r="M21" s="56">
        <v>468854</v>
      </c>
      <c r="N21" s="75">
        <f t="shared" si="2"/>
        <v>5648798</v>
      </c>
      <c r="P21" s="77"/>
    </row>
    <row r="22" spans="1:18" x14ac:dyDescent="0.3">
      <c r="A22" s="74" t="s">
        <v>141</v>
      </c>
      <c r="B22" s="56">
        <v>7872</v>
      </c>
      <c r="C22" s="56">
        <v>7509</v>
      </c>
      <c r="D22" s="56">
        <v>7512</v>
      </c>
      <c r="E22" s="56">
        <v>7513</v>
      </c>
      <c r="F22" s="56">
        <v>7510</v>
      </c>
      <c r="G22" s="56">
        <v>7508</v>
      </c>
      <c r="H22" s="56">
        <v>7511</v>
      </c>
      <c r="I22" s="56">
        <v>7510</v>
      </c>
      <c r="J22" s="56">
        <v>7508</v>
      </c>
      <c r="K22" s="56">
        <v>7511</v>
      </c>
      <c r="L22" s="56">
        <v>7512</v>
      </c>
      <c r="M22" s="56">
        <v>7513</v>
      </c>
      <c r="N22" s="75">
        <f t="shared" si="2"/>
        <v>90489</v>
      </c>
      <c r="O22" s="76">
        <f>N14+N15+N16+N17+N20+N22+N19</f>
        <v>15071314</v>
      </c>
      <c r="P22" s="79">
        <f>(N22/O$22)*N$23</f>
        <v>0</v>
      </c>
    </row>
    <row r="23" spans="1:18" x14ac:dyDescent="0.3">
      <c r="A23" s="74" t="s">
        <v>142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75">
        <f t="shared" si="2"/>
        <v>0</v>
      </c>
      <c r="P23" s="78">
        <f>SUM(P14:P22)</f>
        <v>0</v>
      </c>
    </row>
    <row r="24" spans="1:18" x14ac:dyDescent="0.3">
      <c r="A24" s="74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>
        <f t="shared" si="2"/>
        <v>0</v>
      </c>
      <c r="O24" s="76">
        <f>N22+P22+N20+P20+N17+N16+P16+P17+N21</f>
        <v>7220681</v>
      </c>
      <c r="P24" s="135" t="s">
        <v>143</v>
      </c>
    </row>
    <row r="25" spans="1:18" x14ac:dyDescent="0.3">
      <c r="A25" s="74" t="s">
        <v>220</v>
      </c>
      <c r="B25" s="56">
        <v>-392821</v>
      </c>
      <c r="C25" s="56">
        <v>-377505</v>
      </c>
      <c r="D25" s="56">
        <v>-388674</v>
      </c>
      <c r="E25" s="75">
        <v>-396553</v>
      </c>
      <c r="F25" s="75">
        <v>-404432</v>
      </c>
      <c r="G25" s="75">
        <v>-380793</v>
      </c>
      <c r="H25" s="75">
        <v>-404432</v>
      </c>
      <c r="I25" s="75">
        <v>-404432</v>
      </c>
      <c r="J25" s="75">
        <v>-388673</v>
      </c>
      <c r="K25" s="75">
        <v>-404430</v>
      </c>
      <c r="L25" s="75">
        <v>-388666</v>
      </c>
      <c r="M25" s="75">
        <v>-396538</v>
      </c>
      <c r="N25" s="75">
        <f t="shared" si="2"/>
        <v>-4727949</v>
      </c>
      <c r="O25" s="69">
        <f>N21/O24</f>
        <v>0.78230820610964535</v>
      </c>
      <c r="P25" s="135" t="s">
        <v>145</v>
      </c>
    </row>
    <row r="26" spans="1:18" x14ac:dyDescent="0.3">
      <c r="A26" s="74" t="s">
        <v>403</v>
      </c>
      <c r="B26" s="56">
        <v>-46796</v>
      </c>
      <c r="C26" s="56">
        <v>-46379</v>
      </c>
      <c r="D26" s="56">
        <v>-47771</v>
      </c>
      <c r="E26" s="75">
        <v>-47985</v>
      </c>
      <c r="F26" s="75">
        <v>-49010</v>
      </c>
      <c r="G26" s="75">
        <v>-48991</v>
      </c>
      <c r="H26" s="75">
        <v>-49432</v>
      </c>
      <c r="I26" s="75">
        <v>-48200</v>
      </c>
      <c r="J26" s="75">
        <v>-47771</v>
      </c>
      <c r="K26" s="75">
        <v>-48200</v>
      </c>
      <c r="L26" s="75">
        <v>-47771</v>
      </c>
      <c r="M26" s="75">
        <v>-47985</v>
      </c>
      <c r="N26" s="75">
        <f t="shared" ref="N26:N43" si="3">SUM(B26:M26)</f>
        <v>-576291</v>
      </c>
    </row>
    <row r="27" spans="1:18" x14ac:dyDescent="0.3">
      <c r="A27" s="74" t="s">
        <v>404</v>
      </c>
      <c r="B27" s="56">
        <v>-119337</v>
      </c>
      <c r="C27" s="56">
        <v>-119083</v>
      </c>
      <c r="D27" s="56">
        <v>-122656</v>
      </c>
      <c r="E27" s="75">
        <v>-122787</v>
      </c>
      <c r="F27" s="75">
        <v>-122918</v>
      </c>
      <c r="G27" s="75">
        <v>-122525</v>
      </c>
      <c r="H27" s="75">
        <v>-122918</v>
      </c>
      <c r="I27" s="75">
        <v>-122918</v>
      </c>
      <c r="J27" s="75">
        <v>-122656</v>
      </c>
      <c r="K27" s="75">
        <v>-122918</v>
      </c>
      <c r="L27" s="75">
        <v>-122656</v>
      </c>
      <c r="M27" s="75">
        <v>-122787</v>
      </c>
      <c r="N27" s="75">
        <f t="shared" si="3"/>
        <v>-1466159</v>
      </c>
    </row>
    <row r="28" spans="1:18" x14ac:dyDescent="0.3">
      <c r="A28" s="74" t="s">
        <v>405</v>
      </c>
      <c r="B28" s="56">
        <v>-207034</v>
      </c>
      <c r="C28" s="56">
        <v>-196824</v>
      </c>
      <c r="D28" s="56">
        <v>-202626</v>
      </c>
      <c r="E28" s="75">
        <v>-207884</v>
      </c>
      <c r="F28" s="75">
        <v>-213142</v>
      </c>
      <c r="G28" s="75">
        <v>-197368</v>
      </c>
      <c r="H28" s="75">
        <v>-213141</v>
      </c>
      <c r="I28" s="75">
        <v>-213141</v>
      </c>
      <c r="J28" s="75">
        <v>-202626</v>
      </c>
      <c r="K28" s="75">
        <v>-213142</v>
      </c>
      <c r="L28" s="75">
        <v>-202626</v>
      </c>
      <c r="M28" s="75">
        <v>-207884</v>
      </c>
      <c r="N28" s="75">
        <f t="shared" si="3"/>
        <v>-2477438</v>
      </c>
    </row>
    <row r="29" spans="1:18" x14ac:dyDescent="0.3">
      <c r="A29" s="74" t="s">
        <v>406</v>
      </c>
      <c r="B29" s="56">
        <v>-2250540</v>
      </c>
      <c r="C29" s="56">
        <v>-2088518</v>
      </c>
      <c r="D29" s="56">
        <v>-2173349</v>
      </c>
      <c r="E29" s="75">
        <v>-2224333</v>
      </c>
      <c r="F29" s="75">
        <v>-2324229</v>
      </c>
      <c r="G29" s="75">
        <v>-2089721</v>
      </c>
      <c r="H29" s="75">
        <v>-2307549</v>
      </c>
      <c r="I29" s="75">
        <v>-2324510</v>
      </c>
      <c r="J29" s="75">
        <v>-2157252</v>
      </c>
      <c r="K29" s="75">
        <v>-2315987</v>
      </c>
      <c r="L29" s="75">
        <v>-2164534</v>
      </c>
      <c r="M29" s="75">
        <v>-2232556</v>
      </c>
      <c r="N29" s="75">
        <f t="shared" si="3"/>
        <v>-26653078</v>
      </c>
    </row>
    <row r="30" spans="1:18" x14ac:dyDescent="0.3">
      <c r="A30" s="74" t="s">
        <v>407</v>
      </c>
      <c r="B30" s="56">
        <v>-26308</v>
      </c>
      <c r="C30" s="56">
        <v>-24845</v>
      </c>
      <c r="D30" s="56">
        <v>-25590</v>
      </c>
      <c r="E30" s="75">
        <v>-26344</v>
      </c>
      <c r="F30" s="75">
        <v>-27098</v>
      </c>
      <c r="G30" s="75">
        <v>-24836</v>
      </c>
      <c r="H30" s="75">
        <v>-27098</v>
      </c>
      <c r="I30" s="75">
        <v>-27098</v>
      </c>
      <c r="J30" s="75">
        <v>-25590</v>
      </c>
      <c r="K30" s="75">
        <v>-27098</v>
      </c>
      <c r="L30" s="75">
        <v>-25590</v>
      </c>
      <c r="M30" s="75">
        <v>-26344</v>
      </c>
      <c r="N30" s="75">
        <f t="shared" si="3"/>
        <v>-313839</v>
      </c>
    </row>
    <row r="31" spans="1:18" x14ac:dyDescent="0.3">
      <c r="A31" s="74" t="s">
        <v>206</v>
      </c>
      <c r="B31" s="56">
        <v>-132837</v>
      </c>
      <c r="C31" s="56">
        <v>-130177</v>
      </c>
      <c r="D31" s="56">
        <v>-134082</v>
      </c>
      <c r="E31" s="75">
        <v>-135452</v>
      </c>
      <c r="F31" s="75">
        <v>-136822</v>
      </c>
      <c r="G31" s="75">
        <v>-132711</v>
      </c>
      <c r="H31" s="75">
        <v>-136822</v>
      </c>
      <c r="I31" s="75">
        <v>-136822</v>
      </c>
      <c r="J31" s="75">
        <v>-134082</v>
      </c>
      <c r="K31" s="75">
        <v>-136822</v>
      </c>
      <c r="L31" s="75">
        <v>-134082</v>
      </c>
      <c r="M31" s="75">
        <v>-135452</v>
      </c>
      <c r="N31" s="75">
        <f t="shared" si="3"/>
        <v>-1616163</v>
      </c>
    </row>
    <row r="32" spans="1:18" x14ac:dyDescent="0.3">
      <c r="A32" s="74" t="s">
        <v>408</v>
      </c>
      <c r="B32" s="56">
        <v>281023</v>
      </c>
      <c r="C32" s="56">
        <v>286960</v>
      </c>
      <c r="D32" s="56">
        <v>287643</v>
      </c>
      <c r="E32" s="75">
        <v>292657</v>
      </c>
      <c r="F32" s="75">
        <v>284808</v>
      </c>
      <c r="G32" s="75">
        <v>291928</v>
      </c>
      <c r="H32" s="75">
        <v>291059</v>
      </c>
      <c r="I32" s="75">
        <v>290971</v>
      </c>
      <c r="J32" s="75">
        <v>293987</v>
      </c>
      <c r="K32" s="75">
        <v>287621</v>
      </c>
      <c r="L32" s="75">
        <v>293929</v>
      </c>
      <c r="M32" s="75">
        <v>293914</v>
      </c>
      <c r="N32" s="75">
        <f t="shared" si="3"/>
        <v>3476500</v>
      </c>
    </row>
    <row r="33" spans="1:14" x14ac:dyDescent="0.3">
      <c r="A33" s="74" t="s">
        <v>409</v>
      </c>
      <c r="B33" s="56">
        <v>-35070</v>
      </c>
      <c r="C33" s="56">
        <v>-33075</v>
      </c>
      <c r="D33" s="56">
        <v>-34079</v>
      </c>
      <c r="E33" s="75">
        <v>-35048</v>
      </c>
      <c r="F33" s="75">
        <v>-36113</v>
      </c>
      <c r="G33" s="75">
        <v>-33034</v>
      </c>
      <c r="H33" s="75">
        <v>-36292</v>
      </c>
      <c r="I33" s="75">
        <v>-36120</v>
      </c>
      <c r="J33" s="75">
        <v>-34058</v>
      </c>
      <c r="K33" s="75">
        <v>-36107</v>
      </c>
      <c r="L33" s="75">
        <v>-34003</v>
      </c>
      <c r="M33" s="75">
        <v>-35069</v>
      </c>
      <c r="N33" s="75">
        <f t="shared" si="3"/>
        <v>-418068</v>
      </c>
    </row>
    <row r="34" spans="1:14" x14ac:dyDescent="0.3">
      <c r="A34" s="74" t="s">
        <v>410</v>
      </c>
      <c r="B34" s="56">
        <v>-56145</v>
      </c>
      <c r="C34" s="56">
        <v>-55656</v>
      </c>
      <c r="D34" s="56">
        <v>-57326</v>
      </c>
      <c r="E34" s="75">
        <v>-57577</v>
      </c>
      <c r="F34" s="75">
        <v>-57829</v>
      </c>
      <c r="G34" s="75">
        <v>-57074</v>
      </c>
      <c r="H34" s="75">
        <v>-57829</v>
      </c>
      <c r="I34" s="75">
        <v>-57829</v>
      </c>
      <c r="J34" s="75">
        <v>-57326</v>
      </c>
      <c r="K34" s="75">
        <v>-57829</v>
      </c>
      <c r="L34" s="75">
        <v>-57326</v>
      </c>
      <c r="M34" s="75">
        <v>-57577</v>
      </c>
      <c r="N34" s="75">
        <f t="shared" si="3"/>
        <v>-687323</v>
      </c>
    </row>
    <row r="35" spans="1:14" x14ac:dyDescent="0.3">
      <c r="A35" s="74" t="s">
        <v>221</v>
      </c>
      <c r="B35" s="56">
        <v>-12141</v>
      </c>
      <c r="C35" s="56">
        <v>-11841</v>
      </c>
      <c r="D35" s="56">
        <v>-8098</v>
      </c>
      <c r="E35" s="75">
        <v>-9467</v>
      </c>
      <c r="F35" s="75">
        <v>-17498</v>
      </c>
      <c r="G35" s="75">
        <v>-13664</v>
      </c>
      <c r="H35" s="75">
        <v>-14261</v>
      </c>
      <c r="I35" s="75">
        <v>-9248</v>
      </c>
      <c r="J35" s="75">
        <v>-27263</v>
      </c>
      <c r="K35" s="75">
        <v>-11538</v>
      </c>
      <c r="L35" s="75">
        <v>-10158</v>
      </c>
      <c r="M35" s="75">
        <v>-12654</v>
      </c>
      <c r="N35" s="75">
        <f t="shared" si="3"/>
        <v>-157831</v>
      </c>
    </row>
    <row r="36" spans="1:14" x14ac:dyDescent="0.3">
      <c r="A36" s="74" t="s">
        <v>411</v>
      </c>
      <c r="B36" s="56">
        <v>-84</v>
      </c>
      <c r="C36" s="56">
        <v>-84</v>
      </c>
      <c r="D36" s="56">
        <v>-77</v>
      </c>
      <c r="E36" s="75">
        <v>-172</v>
      </c>
      <c r="F36" s="75">
        <v>-17</v>
      </c>
      <c r="G36" s="75">
        <v>-95</v>
      </c>
      <c r="H36" s="75">
        <v>-17</v>
      </c>
      <c r="I36" s="75">
        <v>0</v>
      </c>
      <c r="J36" s="75">
        <v>-360</v>
      </c>
      <c r="K36" s="75">
        <v>0</v>
      </c>
      <c r="L36" s="75">
        <v>-95</v>
      </c>
      <c r="M36" s="75">
        <v>-60</v>
      </c>
      <c r="N36" s="75">
        <f t="shared" si="3"/>
        <v>-1061</v>
      </c>
    </row>
    <row r="37" spans="1:14" x14ac:dyDescent="0.3">
      <c r="A37" s="74" t="s">
        <v>412</v>
      </c>
      <c r="B37" s="56">
        <v>-238</v>
      </c>
      <c r="C37" s="56">
        <v>-334</v>
      </c>
      <c r="D37" s="56">
        <v>-387</v>
      </c>
      <c r="E37" s="75">
        <v>-135</v>
      </c>
      <c r="F37" s="75">
        <v>-399</v>
      </c>
      <c r="G37" s="75">
        <v>-442</v>
      </c>
      <c r="H37" s="75">
        <v>-233</v>
      </c>
      <c r="I37" s="75">
        <v>0</v>
      </c>
      <c r="J37" s="75">
        <v>-270</v>
      </c>
      <c r="K37" s="75">
        <v>-368</v>
      </c>
      <c r="L37" s="75">
        <v>-295</v>
      </c>
      <c r="M37" s="75">
        <v>0</v>
      </c>
      <c r="N37" s="75">
        <f t="shared" si="3"/>
        <v>-3101</v>
      </c>
    </row>
    <row r="38" spans="1:14" x14ac:dyDescent="0.3">
      <c r="A38" s="74" t="s">
        <v>413</v>
      </c>
      <c r="B38" s="56">
        <v>-15829</v>
      </c>
      <c r="C38" s="56">
        <v>-16807</v>
      </c>
      <c r="D38" s="56">
        <v>-39369</v>
      </c>
      <c r="E38" s="75">
        <v>-21978</v>
      </c>
      <c r="F38" s="75">
        <v>-27784</v>
      </c>
      <c r="G38" s="75">
        <v>-36090</v>
      </c>
      <c r="H38" s="75">
        <v>-36544</v>
      </c>
      <c r="I38" s="75">
        <v>-33526</v>
      </c>
      <c r="J38" s="75">
        <v>-28432</v>
      </c>
      <c r="K38" s="75">
        <v>-34161</v>
      </c>
      <c r="L38" s="75">
        <v>-17908</v>
      </c>
      <c r="M38" s="75">
        <v>-28583</v>
      </c>
      <c r="N38" s="75">
        <f t="shared" si="3"/>
        <v>-337011</v>
      </c>
    </row>
    <row r="39" spans="1:14" x14ac:dyDescent="0.3">
      <c r="A39" s="74" t="s">
        <v>414</v>
      </c>
      <c r="B39" s="56">
        <v>-350446</v>
      </c>
      <c r="C39" s="56">
        <v>-345134</v>
      </c>
      <c r="D39" s="56">
        <v>-366002</v>
      </c>
      <c r="E39" s="75">
        <v>-379332</v>
      </c>
      <c r="F39" s="75">
        <v>-375458</v>
      </c>
      <c r="G39" s="75">
        <v>-371391</v>
      </c>
      <c r="H39" s="75">
        <v>-382016</v>
      </c>
      <c r="I39" s="75">
        <v>-375939</v>
      </c>
      <c r="J39" s="75">
        <v>-408013</v>
      </c>
      <c r="K39" s="75">
        <v>-462058</v>
      </c>
      <c r="L39" s="75">
        <v>-406440</v>
      </c>
      <c r="M39" s="75">
        <v>-349346</v>
      </c>
      <c r="N39" s="75">
        <f t="shared" si="3"/>
        <v>-4571575</v>
      </c>
    </row>
    <row r="40" spans="1:14" x14ac:dyDescent="0.3">
      <c r="A40" s="74" t="s">
        <v>415</v>
      </c>
      <c r="B40" s="56">
        <v>0</v>
      </c>
      <c r="C40" s="56">
        <v>0</v>
      </c>
      <c r="D40" s="56">
        <v>-115</v>
      </c>
      <c r="E40" s="75">
        <v>-230</v>
      </c>
      <c r="F40" s="75">
        <v>-342</v>
      </c>
      <c r="G40" s="75">
        <v>-688</v>
      </c>
      <c r="H40" s="75">
        <v>-688</v>
      </c>
      <c r="I40" s="75">
        <v>-576</v>
      </c>
      <c r="J40" s="75">
        <v>-803</v>
      </c>
      <c r="K40" s="75">
        <v>-1145</v>
      </c>
      <c r="L40" s="75">
        <v>0</v>
      </c>
      <c r="M40" s="75">
        <v>-62</v>
      </c>
      <c r="N40" s="75">
        <f t="shared" si="3"/>
        <v>-4649</v>
      </c>
    </row>
    <row r="41" spans="1:14" x14ac:dyDescent="0.3">
      <c r="A41" s="74" t="s">
        <v>416</v>
      </c>
      <c r="B41" s="56">
        <v>-17</v>
      </c>
      <c r="C41" s="56">
        <v>-13</v>
      </c>
      <c r="D41" s="56">
        <v>-17</v>
      </c>
      <c r="E41" s="75">
        <v>-16</v>
      </c>
      <c r="F41" s="75">
        <v>-16</v>
      </c>
      <c r="G41" s="75">
        <v>-18</v>
      </c>
      <c r="H41" s="75">
        <v>-16</v>
      </c>
      <c r="I41" s="75">
        <v>-16</v>
      </c>
      <c r="J41" s="75">
        <v>-17</v>
      </c>
      <c r="K41" s="75">
        <v>-16</v>
      </c>
      <c r="L41" s="75">
        <v>-17</v>
      </c>
      <c r="M41" s="75">
        <v>-20</v>
      </c>
      <c r="N41" s="75">
        <f t="shared" ref="N41" si="4">SUM(B41:M41)</f>
        <v>-199</v>
      </c>
    </row>
    <row r="42" spans="1:14" x14ac:dyDescent="0.3">
      <c r="A42" s="74" t="s">
        <v>417</v>
      </c>
      <c r="B42" s="69">
        <v>-387</v>
      </c>
      <c r="C42" s="69">
        <v>-152</v>
      </c>
      <c r="D42" s="69">
        <v>-155</v>
      </c>
      <c r="E42" s="69">
        <v>-249</v>
      </c>
      <c r="F42" s="69">
        <v>-244</v>
      </c>
      <c r="G42" s="69">
        <v>-411</v>
      </c>
      <c r="H42" s="69">
        <v>-210</v>
      </c>
      <c r="I42" s="69">
        <v>-227</v>
      </c>
      <c r="J42" s="69">
        <v>-385</v>
      </c>
      <c r="K42" s="69">
        <v>-257</v>
      </c>
      <c r="L42" s="69">
        <v>-140</v>
      </c>
      <c r="M42" s="69">
        <v>-143</v>
      </c>
      <c r="N42" s="75">
        <f t="shared" si="3"/>
        <v>-2960</v>
      </c>
    </row>
    <row r="43" spans="1:14" x14ac:dyDescent="0.3">
      <c r="A43" s="74" t="s">
        <v>163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75">
        <f t="shared" si="3"/>
        <v>0</v>
      </c>
    </row>
    <row r="44" spans="1:14" x14ac:dyDescent="0.3">
      <c r="H44" s="76"/>
      <c r="I44" s="76"/>
      <c r="J44" s="76"/>
      <c r="K44" s="76"/>
      <c r="L44" s="76"/>
      <c r="M44" s="76"/>
      <c r="N44" s="76">
        <f>SUM(N25:N43)</f>
        <v>-40538195</v>
      </c>
    </row>
    <row r="46" spans="1:14" x14ac:dyDescent="0.3">
      <c r="A46" s="74" t="s">
        <v>164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4" x14ac:dyDescent="0.3">
      <c r="A47" s="74"/>
      <c r="B47" s="99"/>
      <c r="C47" s="99"/>
      <c r="D47" s="99"/>
      <c r="E47" s="99"/>
      <c r="F47" s="99"/>
      <c r="G47" s="99"/>
      <c r="H47" s="75"/>
      <c r="I47" s="75"/>
      <c r="J47" s="75"/>
      <c r="K47" s="75"/>
      <c r="L47" s="75"/>
      <c r="M47" s="75"/>
      <c r="N47" s="75"/>
    </row>
    <row r="48" spans="1:14" x14ac:dyDescent="0.3">
      <c r="A48" s="74" t="s">
        <v>165</v>
      </c>
      <c r="B48" s="56">
        <v>-328537</v>
      </c>
      <c r="C48" s="56">
        <v>-311032</v>
      </c>
      <c r="D48" s="56">
        <v>-325781</v>
      </c>
      <c r="E48" s="75">
        <v>-330774</v>
      </c>
      <c r="F48" s="75">
        <v>-342071</v>
      </c>
      <c r="G48" s="75">
        <v>-317663</v>
      </c>
      <c r="H48" s="75">
        <v>-340744</v>
      </c>
      <c r="I48" s="75">
        <v>-341168</v>
      </c>
      <c r="J48" s="75">
        <v>-327740</v>
      </c>
      <c r="K48" s="75">
        <v>-348347</v>
      </c>
      <c r="L48" s="75">
        <v>-326031</v>
      </c>
      <c r="M48" s="75">
        <v>-329803</v>
      </c>
      <c r="N48" s="75">
        <f>SUM(B48:M48)</f>
        <v>-3969691</v>
      </c>
    </row>
    <row r="49" spans="1:21" x14ac:dyDescent="0.3">
      <c r="A49" s="45" t="s">
        <v>166</v>
      </c>
      <c r="B49" s="56">
        <v>-45336</v>
      </c>
      <c r="C49" s="56">
        <v>-34668</v>
      </c>
      <c r="D49" s="56">
        <v>-35329</v>
      </c>
      <c r="E49" s="75">
        <v>-34998</v>
      </c>
      <c r="F49" s="75">
        <v>-35329</v>
      </c>
      <c r="G49" s="75">
        <v>-34998</v>
      </c>
      <c r="H49" s="75">
        <v>-35329</v>
      </c>
      <c r="I49" s="75">
        <v>-35329</v>
      </c>
      <c r="J49" s="75">
        <v>-34998</v>
      </c>
      <c r="K49" s="75">
        <v>-47978</v>
      </c>
      <c r="L49" s="75">
        <v>-47665</v>
      </c>
      <c r="M49" s="75">
        <v>-47978</v>
      </c>
      <c r="N49" s="75">
        <f>SUM(B49:M49)</f>
        <v>-469935</v>
      </c>
    </row>
    <row r="51" spans="1:21" x14ac:dyDescent="0.3">
      <c r="A51" s="74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</row>
    <row r="52" spans="1:21" x14ac:dyDescent="0.3">
      <c r="A52" s="74" t="s">
        <v>167</v>
      </c>
      <c r="B52" s="56">
        <v>-427968</v>
      </c>
      <c r="C52" s="56">
        <v>-404962</v>
      </c>
      <c r="D52" s="56">
        <v>-405946</v>
      </c>
      <c r="E52" s="75">
        <v>-402539</v>
      </c>
      <c r="F52" s="75">
        <v>-404500</v>
      </c>
      <c r="G52" s="75">
        <v>-404728</v>
      </c>
      <c r="H52" s="75">
        <v>-400993</v>
      </c>
      <c r="I52" s="75">
        <v>-402270</v>
      </c>
      <c r="J52" s="75">
        <v>-403176</v>
      </c>
      <c r="K52" s="75">
        <v>-403024</v>
      </c>
      <c r="L52" s="75">
        <v>-403696</v>
      </c>
      <c r="M52" s="75">
        <v>-402150</v>
      </c>
      <c r="N52" s="75">
        <f t="shared" ref="N52:N57" si="5">SUM(B52:M52)</f>
        <v>-4865952</v>
      </c>
    </row>
    <row r="53" spans="1:21" x14ac:dyDescent="0.3">
      <c r="A53" s="74" t="s">
        <v>168</v>
      </c>
      <c r="B53" s="56">
        <v>-361308</v>
      </c>
      <c r="C53" s="56">
        <v>-345617</v>
      </c>
      <c r="D53" s="56">
        <v>-346456</v>
      </c>
      <c r="E53" s="75">
        <v>-344877</v>
      </c>
      <c r="F53" s="75">
        <v>-344897</v>
      </c>
      <c r="G53" s="75">
        <v>-346331</v>
      </c>
      <c r="H53" s="75">
        <v>-343464</v>
      </c>
      <c r="I53" s="75">
        <v>-344379</v>
      </c>
      <c r="J53" s="75">
        <v>-345573</v>
      </c>
      <c r="K53" s="75">
        <v>-344331</v>
      </c>
      <c r="L53" s="75">
        <v>-345925</v>
      </c>
      <c r="M53" s="75">
        <v>-344805</v>
      </c>
      <c r="N53" s="75">
        <f t="shared" si="5"/>
        <v>-4157963</v>
      </c>
      <c r="O53" s="69">
        <f>N53*O25</f>
        <v>-3252808.5756002795</v>
      </c>
      <c r="P53" s="135" t="s">
        <v>169</v>
      </c>
    </row>
    <row r="54" spans="1:21" x14ac:dyDescent="0.3">
      <c r="A54" s="74" t="s">
        <v>170</v>
      </c>
      <c r="B54" s="56">
        <v>-89990</v>
      </c>
      <c r="C54" s="56">
        <v>-89989</v>
      </c>
      <c r="D54" s="56">
        <v>-89988</v>
      </c>
      <c r="E54" s="75">
        <v>-89992</v>
      </c>
      <c r="F54" s="75">
        <v>-89990</v>
      </c>
      <c r="G54" s="75">
        <v>-48720</v>
      </c>
      <c r="H54" s="75">
        <v>-48722</v>
      </c>
      <c r="I54" s="75">
        <v>-48719</v>
      </c>
      <c r="J54" s="75">
        <v>-48721</v>
      </c>
      <c r="K54" s="75">
        <v>-48718</v>
      </c>
      <c r="L54" s="75">
        <v>-48718</v>
      </c>
      <c r="M54" s="75">
        <v>-48718</v>
      </c>
      <c r="N54" s="75">
        <f t="shared" si="5"/>
        <v>-790985</v>
      </c>
    </row>
    <row r="55" spans="1:21" x14ac:dyDescent="0.3">
      <c r="A55" s="74" t="s">
        <v>171</v>
      </c>
      <c r="B55" s="56">
        <v>958230</v>
      </c>
      <c r="C55" s="56">
        <v>958229</v>
      </c>
      <c r="D55" s="56">
        <v>958228</v>
      </c>
      <c r="E55" s="75">
        <v>958230</v>
      </c>
      <c r="F55" s="75">
        <v>958225</v>
      </c>
      <c r="G55" s="75">
        <v>-488459</v>
      </c>
      <c r="H55" s="75">
        <v>-488462</v>
      </c>
      <c r="I55" s="75">
        <v>-488458</v>
      </c>
      <c r="J55" s="75">
        <v>-488458</v>
      </c>
      <c r="K55" s="75">
        <v>-488458</v>
      </c>
      <c r="L55" s="75">
        <v>-488456</v>
      </c>
      <c r="M55" s="75">
        <v>-488459</v>
      </c>
      <c r="N55" s="75">
        <f t="shared" si="5"/>
        <v>1371932</v>
      </c>
      <c r="P55" s="135"/>
    </row>
    <row r="56" spans="1:21" x14ac:dyDescent="0.3">
      <c r="A56" s="74" t="s">
        <v>172</v>
      </c>
      <c r="B56" s="56">
        <v>-309207</v>
      </c>
      <c r="C56" s="56">
        <v>-274029</v>
      </c>
      <c r="D56" s="56">
        <v>-286720</v>
      </c>
      <c r="E56" s="75">
        <v>-291853</v>
      </c>
      <c r="F56" s="75">
        <v>-303610</v>
      </c>
      <c r="G56" s="75">
        <v>-278503</v>
      </c>
      <c r="H56" s="75">
        <v>-302242</v>
      </c>
      <c r="I56" s="75">
        <v>-300265</v>
      </c>
      <c r="J56" s="75">
        <v>-284922</v>
      </c>
      <c r="K56" s="75">
        <v>-304356</v>
      </c>
      <c r="L56" s="75">
        <v>-276107</v>
      </c>
      <c r="M56" s="75">
        <v>-274397</v>
      </c>
      <c r="N56" s="75">
        <f t="shared" si="5"/>
        <v>-3486211</v>
      </c>
      <c r="P56" s="76"/>
      <c r="Q56" s="135"/>
    </row>
    <row r="57" spans="1:21" x14ac:dyDescent="0.3">
      <c r="A57" s="45" t="s">
        <v>173</v>
      </c>
      <c r="B57" s="56">
        <v>-207079</v>
      </c>
      <c r="C57" s="56">
        <v>-207079</v>
      </c>
      <c r="D57" s="56">
        <v>-207079</v>
      </c>
      <c r="E57" s="75">
        <v>-27995</v>
      </c>
      <c r="F57" s="75">
        <v>-27995</v>
      </c>
      <c r="G57" s="75">
        <v>-27995</v>
      </c>
      <c r="H57" s="75">
        <v>88235</v>
      </c>
      <c r="I57" s="75">
        <v>88235</v>
      </c>
      <c r="J57" s="75">
        <v>88235</v>
      </c>
      <c r="K57" s="75">
        <v>131646</v>
      </c>
      <c r="L57" s="75">
        <v>131646</v>
      </c>
      <c r="M57" s="75">
        <v>131646</v>
      </c>
      <c r="N57" s="75">
        <f t="shared" si="5"/>
        <v>-45579</v>
      </c>
    </row>
    <row r="58" spans="1:21" x14ac:dyDescent="0.3">
      <c r="A58" s="45"/>
      <c r="B58" s="56"/>
      <c r="C58" s="56"/>
      <c r="D58" s="56"/>
      <c r="E58" s="75"/>
      <c r="F58" s="75"/>
      <c r="G58" s="75"/>
      <c r="H58" s="75"/>
      <c r="I58" s="75"/>
      <c r="J58" s="75"/>
      <c r="K58" s="75"/>
      <c r="L58" s="75"/>
      <c r="M58" s="75"/>
      <c r="N58" s="75">
        <f>SUM(N52:N57)</f>
        <v>-11974758</v>
      </c>
    </row>
    <row r="59" spans="1:21" x14ac:dyDescent="0.3">
      <c r="A59" s="74"/>
      <c r="B59" s="110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</row>
    <row r="60" spans="1:21" x14ac:dyDescent="0.3">
      <c r="A60" s="74" t="s">
        <v>174</v>
      </c>
      <c r="B60" s="56">
        <v>648651</v>
      </c>
      <c r="C60" s="56">
        <v>879155</v>
      </c>
      <c r="D60" s="56">
        <v>600609</v>
      </c>
      <c r="E60" s="69">
        <v>615979</v>
      </c>
      <c r="F60" s="69">
        <v>636835</v>
      </c>
      <c r="G60" s="69">
        <v>587786</v>
      </c>
      <c r="H60" s="69">
        <v>638213</v>
      </c>
      <c r="I60" s="69">
        <v>632398</v>
      </c>
      <c r="J60" s="69">
        <v>601494</v>
      </c>
      <c r="K60" s="69">
        <v>641199</v>
      </c>
      <c r="L60" s="69">
        <v>590414</v>
      </c>
      <c r="M60" s="69">
        <v>591687</v>
      </c>
      <c r="N60" s="75">
        <f>SUM(B60:M60)</f>
        <v>7664420</v>
      </c>
    </row>
    <row r="63" spans="1:21" x14ac:dyDescent="0.3">
      <c r="A63" t="s">
        <v>175</v>
      </c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>
        <v>2023</v>
      </c>
      <c r="R63"/>
    </row>
    <row r="64" spans="1:21" x14ac:dyDescent="0.3">
      <c r="A64" s="80" t="s">
        <v>121</v>
      </c>
      <c r="B64" s="81" t="s">
        <v>104</v>
      </c>
      <c r="C64" s="81" t="s">
        <v>105</v>
      </c>
      <c r="D64" s="81" t="s">
        <v>106</v>
      </c>
      <c r="E64" s="81" t="s">
        <v>107</v>
      </c>
      <c r="F64" s="81" t="s">
        <v>108</v>
      </c>
      <c r="G64" s="81" t="s">
        <v>122</v>
      </c>
      <c r="H64" s="81" t="s">
        <v>123</v>
      </c>
      <c r="I64" s="81" t="s">
        <v>111</v>
      </c>
      <c r="J64" s="81" t="s">
        <v>124</v>
      </c>
      <c r="K64" s="81" t="s">
        <v>113</v>
      </c>
      <c r="L64" s="81" t="s">
        <v>114</v>
      </c>
      <c r="M64" s="81" t="s">
        <v>115</v>
      </c>
      <c r="N64" s="81" t="s">
        <v>125</v>
      </c>
      <c r="O64"/>
      <c r="P64" s="82" t="s">
        <v>176</v>
      </c>
      <c r="Q64" s="83" t="s">
        <v>177</v>
      </c>
      <c r="R64" s="83" t="s">
        <v>178</v>
      </c>
      <c r="T64" s="82"/>
      <c r="U64" s="83"/>
    </row>
    <row r="65" spans="1:21" x14ac:dyDescent="0.3">
      <c r="A65" s="84" t="s">
        <v>179</v>
      </c>
      <c r="B65" s="56">
        <v>2083</v>
      </c>
      <c r="C65" s="56">
        <v>2083</v>
      </c>
      <c r="D65" s="56">
        <v>2083</v>
      </c>
      <c r="E65" s="56">
        <v>2083</v>
      </c>
      <c r="F65" s="56">
        <v>2083</v>
      </c>
      <c r="G65" s="56">
        <v>2083</v>
      </c>
      <c r="H65" s="56">
        <v>2083</v>
      </c>
      <c r="I65" s="56">
        <v>2083</v>
      </c>
      <c r="J65" s="56">
        <v>2083</v>
      </c>
      <c r="K65" s="56">
        <v>2083</v>
      </c>
      <c r="L65" s="56">
        <v>2083</v>
      </c>
      <c r="M65" s="56">
        <v>2083</v>
      </c>
      <c r="N65" s="85">
        <f t="shared" ref="N65:N72" si="6">SUM(B65:M65)</f>
        <v>24996</v>
      </c>
      <c r="O65"/>
      <c r="P65" s="55"/>
      <c r="Q65" s="87"/>
      <c r="R65" s="88"/>
      <c r="T65" s="55"/>
      <c r="U65" s="112"/>
    </row>
    <row r="66" spans="1:21" x14ac:dyDescent="0.3">
      <c r="A66" s="84" t="s">
        <v>180</v>
      </c>
      <c r="B66" s="56">
        <v>89251</v>
      </c>
      <c r="C66" s="56">
        <v>89251</v>
      </c>
      <c r="D66" s="56">
        <v>89251</v>
      </c>
      <c r="E66" s="56">
        <v>89251</v>
      </c>
      <c r="F66" s="56">
        <v>89251</v>
      </c>
      <c r="G66" s="56">
        <v>89251</v>
      </c>
      <c r="H66" s="56">
        <v>89251</v>
      </c>
      <c r="I66" s="56">
        <v>89251</v>
      </c>
      <c r="J66" s="56">
        <v>89251</v>
      </c>
      <c r="K66" s="56">
        <v>89251</v>
      </c>
      <c r="L66" s="56">
        <v>89251</v>
      </c>
      <c r="M66" s="56">
        <v>89251</v>
      </c>
      <c r="N66" s="85">
        <f t="shared" si="6"/>
        <v>1071012</v>
      </c>
      <c r="O66"/>
      <c r="P66" s="86" t="s">
        <v>181</v>
      </c>
      <c r="Q66" s="88">
        <v>6386.4</v>
      </c>
      <c r="R66" s="88">
        <v>53620144</v>
      </c>
      <c r="T66" s="55"/>
      <c r="U66" s="112"/>
    </row>
    <row r="67" spans="1:21" x14ac:dyDescent="0.3">
      <c r="A67" s="84" t="s">
        <v>182</v>
      </c>
      <c r="B67" s="56">
        <v>20500</v>
      </c>
      <c r="C67" s="56">
        <v>20500</v>
      </c>
      <c r="D67" s="56">
        <v>20500</v>
      </c>
      <c r="E67" s="56">
        <v>20500</v>
      </c>
      <c r="F67" s="56">
        <v>20500</v>
      </c>
      <c r="G67" s="56">
        <v>20500</v>
      </c>
      <c r="H67" s="56">
        <v>20500</v>
      </c>
      <c r="I67" s="56">
        <v>20500</v>
      </c>
      <c r="J67" s="56">
        <v>20500</v>
      </c>
      <c r="K67" s="56">
        <v>20500</v>
      </c>
      <c r="L67" s="56">
        <v>20500</v>
      </c>
      <c r="M67" s="56">
        <v>20500</v>
      </c>
      <c r="N67" s="85">
        <f t="shared" si="6"/>
        <v>246000</v>
      </c>
      <c r="O67"/>
      <c r="P67" s="86" t="s">
        <v>183</v>
      </c>
      <c r="Q67" s="88">
        <v>48001982.850000001</v>
      </c>
      <c r="R67" s="88">
        <v>56101216</v>
      </c>
      <c r="T67" s="55"/>
      <c r="U67" s="112"/>
    </row>
    <row r="68" spans="1:21" x14ac:dyDescent="0.3">
      <c r="A68" s="84" t="s">
        <v>184</v>
      </c>
      <c r="B68" s="56">
        <v>26350</v>
      </c>
      <c r="C68" s="56">
        <v>26350</v>
      </c>
      <c r="D68" s="56">
        <v>26350</v>
      </c>
      <c r="E68" s="56">
        <v>26350</v>
      </c>
      <c r="F68" s="56">
        <v>26350</v>
      </c>
      <c r="G68" s="56">
        <v>26350</v>
      </c>
      <c r="H68" s="56">
        <v>26350</v>
      </c>
      <c r="I68" s="56">
        <v>26350</v>
      </c>
      <c r="J68" s="56">
        <v>26350</v>
      </c>
      <c r="K68" s="56">
        <v>26350</v>
      </c>
      <c r="L68" s="56">
        <v>26350</v>
      </c>
      <c r="M68" s="56">
        <v>26350</v>
      </c>
      <c r="N68" s="85">
        <f t="shared" si="6"/>
        <v>316200</v>
      </c>
      <c r="O68"/>
      <c r="P68" s="86" t="s">
        <v>185</v>
      </c>
      <c r="Q68" s="88">
        <v>48242452.270000003</v>
      </c>
      <c r="R68" s="88">
        <v>56197216</v>
      </c>
      <c r="T68" s="55"/>
      <c r="U68" s="112"/>
    </row>
    <row r="69" spans="1:21" x14ac:dyDescent="0.3">
      <c r="A69" s="84" t="s">
        <v>186</v>
      </c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85">
        <f t="shared" si="6"/>
        <v>0</v>
      </c>
      <c r="O69"/>
      <c r="P69" s="86" t="s">
        <v>15</v>
      </c>
      <c r="Q69" s="91">
        <f>'2023 Actuals'!N185</f>
        <v>23833498.659999996</v>
      </c>
      <c r="R69">
        <f>Q69/Q68</f>
        <v>0.49403580329230212</v>
      </c>
      <c r="T69" s="55"/>
      <c r="U69" s="112"/>
    </row>
    <row r="70" spans="1:21" x14ac:dyDescent="0.3">
      <c r="A70" s="84" t="s">
        <v>187</v>
      </c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>
        <f t="shared" si="6"/>
        <v>0</v>
      </c>
      <c r="O70"/>
      <c r="P70" s="86" t="s">
        <v>188</v>
      </c>
      <c r="Q70" s="91">
        <f>'2023 Actuals'!N209</f>
        <v>8448580.0100000016</v>
      </c>
      <c r="R70">
        <f>Q70/Q68</f>
        <v>0.17512749896534233</v>
      </c>
      <c r="T70" s="55"/>
      <c r="U70" s="112"/>
    </row>
    <row r="71" spans="1:21" x14ac:dyDescent="0.3">
      <c r="A71" s="84" t="s">
        <v>189</v>
      </c>
      <c r="B71" s="56">
        <v>47692</v>
      </c>
      <c r="C71" s="56">
        <v>47692</v>
      </c>
      <c r="D71" s="56">
        <v>47692</v>
      </c>
      <c r="E71" s="56">
        <v>47692</v>
      </c>
      <c r="F71" s="56">
        <v>47692</v>
      </c>
      <c r="G71" s="56">
        <v>47692</v>
      </c>
      <c r="H71" s="56">
        <v>47692</v>
      </c>
      <c r="I71" s="56">
        <v>47692</v>
      </c>
      <c r="J71" s="56">
        <v>47692</v>
      </c>
      <c r="K71" s="56">
        <v>47692</v>
      </c>
      <c r="L71" s="56">
        <v>47692</v>
      </c>
      <c r="M71" s="56">
        <v>47692</v>
      </c>
      <c r="N71" s="85">
        <f t="shared" si="6"/>
        <v>572304</v>
      </c>
      <c r="O71"/>
      <c r="T71" s="55"/>
      <c r="U71" s="112"/>
    </row>
    <row r="72" spans="1:21" x14ac:dyDescent="0.3">
      <c r="A72" s="84" t="s">
        <v>190</v>
      </c>
      <c r="B72" s="56">
        <v>12250</v>
      </c>
      <c r="C72" s="56">
        <v>12250</v>
      </c>
      <c r="D72" s="56">
        <v>12250</v>
      </c>
      <c r="E72" s="56">
        <v>12250</v>
      </c>
      <c r="F72" s="56">
        <v>12250</v>
      </c>
      <c r="G72" s="56">
        <v>12250</v>
      </c>
      <c r="H72" s="56">
        <v>12250</v>
      </c>
      <c r="I72" s="56">
        <v>12250</v>
      </c>
      <c r="J72" s="56">
        <v>12250</v>
      </c>
      <c r="K72" s="56">
        <v>12250</v>
      </c>
      <c r="L72" s="56">
        <v>12250</v>
      </c>
      <c r="M72" s="56">
        <v>12250</v>
      </c>
      <c r="N72" s="85">
        <f t="shared" si="6"/>
        <v>147000</v>
      </c>
      <c r="O72"/>
      <c r="T72" s="55"/>
      <c r="U72" s="112"/>
    </row>
    <row r="73" spans="1:21" x14ac:dyDescent="0.3">
      <c r="A73" s="115" t="s">
        <v>181</v>
      </c>
      <c r="B73" s="116">
        <v>4367279</v>
      </c>
      <c r="C73" s="116">
        <v>4666975</v>
      </c>
      <c r="D73" s="116">
        <v>4519255</v>
      </c>
      <c r="E73" s="116">
        <v>4344944</v>
      </c>
      <c r="F73" s="116">
        <v>4405064</v>
      </c>
      <c r="G73" s="116">
        <v>4350159</v>
      </c>
      <c r="H73" s="116">
        <v>0</v>
      </c>
      <c r="I73" s="116">
        <v>0</v>
      </c>
      <c r="J73" s="116">
        <v>0</v>
      </c>
      <c r="K73" s="116">
        <v>0</v>
      </c>
      <c r="L73" s="116">
        <v>0</v>
      </c>
      <c r="M73" s="116">
        <v>0</v>
      </c>
      <c r="N73" s="111">
        <f>SUM(B73:M73)</f>
        <v>26653676</v>
      </c>
      <c r="O73"/>
      <c r="T73" s="55"/>
      <c r="U73" s="112"/>
    </row>
    <row r="74" spans="1:21" x14ac:dyDescent="0.3">
      <c r="A74" s="89"/>
      <c r="B74" s="90">
        <f t="shared" ref="B74:M74" si="7">SUM(B65:B73)</f>
        <v>4565405</v>
      </c>
      <c r="C74" s="90">
        <f t="shared" si="7"/>
        <v>4865101</v>
      </c>
      <c r="D74" s="90">
        <f t="shared" si="7"/>
        <v>4717381</v>
      </c>
      <c r="E74" s="90">
        <f t="shared" si="7"/>
        <v>4543070</v>
      </c>
      <c r="F74" s="90">
        <f t="shared" si="7"/>
        <v>4603190</v>
      </c>
      <c r="G74" s="90">
        <f t="shared" si="7"/>
        <v>4548285</v>
      </c>
      <c r="H74" s="90">
        <f t="shared" si="7"/>
        <v>198126</v>
      </c>
      <c r="I74" s="90">
        <f t="shared" si="7"/>
        <v>198126</v>
      </c>
      <c r="J74" s="90">
        <f t="shared" si="7"/>
        <v>198126</v>
      </c>
      <c r="K74" s="90">
        <f t="shared" si="7"/>
        <v>198126</v>
      </c>
      <c r="L74" s="90">
        <f t="shared" si="7"/>
        <v>198126</v>
      </c>
      <c r="M74" s="90">
        <f t="shared" si="7"/>
        <v>198126</v>
      </c>
      <c r="N74" s="90">
        <f>SUM(N65:N73)</f>
        <v>29031188</v>
      </c>
      <c r="O74"/>
      <c r="T74" s="55"/>
      <c r="U74" s="112"/>
    </row>
    <row r="75" spans="1:21" x14ac:dyDescent="0.3">
      <c r="A75"/>
      <c r="B75" s="109">
        <f t="shared" ref="B75:N75" si="8">B73*$R69</f>
        <v>2157592.1889666021</v>
      </c>
      <c r="C75" s="109">
        <f t="shared" si="8"/>
        <v>2305652.7430700916</v>
      </c>
      <c r="D75" s="109">
        <f t="shared" si="8"/>
        <v>2232673.7742077527</v>
      </c>
      <c r="E75" s="109">
        <f t="shared" si="8"/>
        <v>2146557.8993000682</v>
      </c>
      <c r="F75" s="109">
        <f t="shared" si="8"/>
        <v>2176259.3317940016</v>
      </c>
      <c r="G75" s="109">
        <f t="shared" si="8"/>
        <v>2149134.2960142377</v>
      </c>
      <c r="H75" s="109">
        <f t="shared" si="8"/>
        <v>0</v>
      </c>
      <c r="I75" s="109">
        <f t="shared" si="8"/>
        <v>0</v>
      </c>
      <c r="J75" s="109">
        <f t="shared" si="8"/>
        <v>0</v>
      </c>
      <c r="K75" s="109">
        <f t="shared" si="8"/>
        <v>0</v>
      </c>
      <c r="L75" s="109">
        <f t="shared" si="8"/>
        <v>0</v>
      </c>
      <c r="M75" s="109">
        <f t="shared" si="8"/>
        <v>0</v>
      </c>
      <c r="N75" s="109">
        <f t="shared" si="8"/>
        <v>13167870.233352754</v>
      </c>
      <c r="O75" t="s">
        <v>15</v>
      </c>
      <c r="T75" s="55"/>
      <c r="U75" s="112"/>
    </row>
    <row r="76" spans="1:21" x14ac:dyDescent="0.3">
      <c r="A76"/>
      <c r="B76" s="109">
        <f t="shared" ref="B76:N76" si="9">B73*$R70</f>
        <v>764830.64855386131</v>
      </c>
      <c r="C76" s="109">
        <f t="shared" si="9"/>
        <v>817315.65948377852</v>
      </c>
      <c r="D76" s="109">
        <f t="shared" si="9"/>
        <v>791445.82533661812</v>
      </c>
      <c r="E76" s="109">
        <f t="shared" si="9"/>
        <v>760919.17586447031</v>
      </c>
      <c r="F76" s="109">
        <f t="shared" si="9"/>
        <v>771447.84110226668</v>
      </c>
      <c r="G76" s="109">
        <f t="shared" si="9"/>
        <v>761832.46577157464</v>
      </c>
      <c r="H76" s="109">
        <f t="shared" si="9"/>
        <v>0</v>
      </c>
      <c r="I76" s="109">
        <f t="shared" si="9"/>
        <v>0</v>
      </c>
      <c r="J76" s="109">
        <f t="shared" si="9"/>
        <v>0</v>
      </c>
      <c r="K76" s="109">
        <f t="shared" si="9"/>
        <v>0</v>
      </c>
      <c r="L76" s="109">
        <f t="shared" si="9"/>
        <v>0</v>
      </c>
      <c r="M76" s="109">
        <f t="shared" si="9"/>
        <v>0</v>
      </c>
      <c r="N76" s="109">
        <f t="shared" si="9"/>
        <v>4667791.6161125693</v>
      </c>
      <c r="O76" t="s">
        <v>188</v>
      </c>
      <c r="T76" s="55"/>
      <c r="U76" s="112"/>
    </row>
    <row r="77" spans="1:2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T77" s="55"/>
      <c r="U77" s="112"/>
    </row>
    <row r="78" spans="1:2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T78" s="55"/>
      <c r="U78" s="112"/>
    </row>
    <row r="79" spans="1:2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T79" s="55"/>
      <c r="U79" s="112"/>
    </row>
    <row r="80" spans="1:2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T80" s="55"/>
      <c r="U80" s="112"/>
    </row>
    <row r="81" spans="1:2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T81" s="55"/>
      <c r="U81" s="112"/>
    </row>
    <row r="82" spans="1:2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T82" s="55"/>
      <c r="U82" s="112"/>
    </row>
    <row r="83" spans="1:2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T83" s="55"/>
      <c r="U83" s="112"/>
    </row>
    <row r="84" spans="1:21" x14ac:dyDescent="0.3">
      <c r="T84" s="55"/>
      <c r="U84" s="112"/>
    </row>
    <row r="85" spans="1:21" x14ac:dyDescent="0.3">
      <c r="T85" s="55"/>
      <c r="U85" s="112"/>
    </row>
    <row r="86" spans="1:21" x14ac:dyDescent="0.3">
      <c r="T86" s="55"/>
      <c r="U86" s="112"/>
    </row>
    <row r="87" spans="1:21" x14ac:dyDescent="0.3">
      <c r="T87" s="55"/>
      <c r="U87" s="112"/>
    </row>
    <row r="88" spans="1:21" x14ac:dyDescent="0.3">
      <c r="T88" s="55"/>
      <c r="U88" s="112"/>
    </row>
    <row r="89" spans="1:21" x14ac:dyDescent="0.3">
      <c r="T89" s="55"/>
      <c r="U89" s="112"/>
    </row>
    <row r="90" spans="1:21" x14ac:dyDescent="0.3">
      <c r="T90" s="55"/>
      <c r="U90" s="113"/>
    </row>
    <row r="91" spans="1:21" x14ac:dyDescent="0.3">
      <c r="U91" s="114"/>
    </row>
  </sheetData>
  <pageMargins left="0.7" right="0.7" top="0.75" bottom="0.75" header="0.3" footer="0.3"/>
  <pageSetup orientation="portrait" horizontalDpi="300" verticalDpi="300" r:id="rId1"/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O99"/>
  <sheetViews>
    <sheetView workbookViewId="0">
      <selection activeCell="B94" sqref="B94"/>
    </sheetView>
  </sheetViews>
  <sheetFormatPr defaultRowHeight="13.8" x14ac:dyDescent="0.3"/>
  <cols>
    <col min="2" max="2" width="32.875" customWidth="1"/>
    <col min="3" max="14" width="12" customWidth="1"/>
    <col min="15" max="15" width="12.625" customWidth="1"/>
  </cols>
  <sheetData>
    <row r="3" spans="1:15" x14ac:dyDescent="0.3">
      <c r="A3" s="46" t="s">
        <v>191</v>
      </c>
      <c r="B3">
        <v>12504210</v>
      </c>
    </row>
    <row r="4" spans="1:15" ht="14.4" x14ac:dyDescent="0.3">
      <c r="B4" s="44" t="s">
        <v>192</v>
      </c>
      <c r="C4" s="62" t="s">
        <v>207</v>
      </c>
      <c r="D4" s="62" t="s">
        <v>208</v>
      </c>
      <c r="E4" s="62" t="s">
        <v>209</v>
      </c>
      <c r="F4" s="62" t="s">
        <v>210</v>
      </c>
      <c r="G4" s="62" t="s">
        <v>211</v>
      </c>
      <c r="H4" s="62" t="s">
        <v>212</v>
      </c>
      <c r="I4" s="62" t="s">
        <v>213</v>
      </c>
      <c r="J4" s="62" t="s">
        <v>214</v>
      </c>
      <c r="K4" s="62" t="s">
        <v>215</v>
      </c>
      <c r="L4" s="62" t="s">
        <v>216</v>
      </c>
      <c r="M4" s="62" t="s">
        <v>217</v>
      </c>
      <c r="N4" s="62" t="s">
        <v>218</v>
      </c>
      <c r="O4" s="57" t="s">
        <v>219</v>
      </c>
    </row>
    <row r="5" spans="1:15" x14ac:dyDescent="0.3">
      <c r="B5" s="92" t="s">
        <v>172</v>
      </c>
      <c r="C5" s="93">
        <v>-12470</v>
      </c>
      <c r="D5" s="93">
        <v>-11578</v>
      </c>
      <c r="E5" s="93">
        <v>-11920</v>
      </c>
      <c r="F5" s="93">
        <v>-12038</v>
      </c>
      <c r="G5" s="93">
        <v>-12156</v>
      </c>
      <c r="H5" s="93">
        <v>-11802</v>
      </c>
      <c r="I5" s="93">
        <v>-12156</v>
      </c>
      <c r="J5" s="93">
        <v>-12156</v>
      </c>
      <c r="K5" s="93">
        <v>-11920</v>
      </c>
      <c r="L5" s="93">
        <v>-12156</v>
      </c>
      <c r="M5" s="93">
        <v>-11920</v>
      </c>
      <c r="N5" s="93">
        <v>-11248</v>
      </c>
      <c r="O5" s="93">
        <f>SUM(C5:N5)</f>
        <v>-143520</v>
      </c>
    </row>
    <row r="6" spans="1:15" x14ac:dyDescent="0.3">
      <c r="B6" s="92" t="s">
        <v>167</v>
      </c>
      <c r="C6" s="93">
        <v>-20035</v>
      </c>
      <c r="D6" s="93">
        <v>-19969</v>
      </c>
      <c r="E6" s="93">
        <v>-19862</v>
      </c>
      <c r="F6" s="93">
        <v>-19559</v>
      </c>
      <c r="G6" s="93">
        <v>-19071</v>
      </c>
      <c r="H6" s="93">
        <v>-20281</v>
      </c>
      <c r="I6" s="93">
        <v>-19081</v>
      </c>
      <c r="J6" s="93">
        <v>-19044</v>
      </c>
      <c r="K6" s="93">
        <v>-19912</v>
      </c>
      <c r="L6" s="93">
        <v>-19090</v>
      </c>
      <c r="M6" s="93">
        <v>-19888</v>
      </c>
      <c r="N6" s="93">
        <v>-19506</v>
      </c>
      <c r="O6" s="93">
        <f t="shared" ref="O6:O9" si="0">SUM(C6:N6)</f>
        <v>-235298</v>
      </c>
    </row>
    <row r="7" spans="1:15" x14ac:dyDescent="0.3">
      <c r="B7" s="92" t="s">
        <v>168</v>
      </c>
      <c r="C7" s="93">
        <v>-14580</v>
      </c>
      <c r="D7" s="93">
        <v>-14530</v>
      </c>
      <c r="E7" s="93">
        <v>-14454</v>
      </c>
      <c r="F7" s="93">
        <v>-14235</v>
      </c>
      <c r="G7" s="93">
        <v>-13878</v>
      </c>
      <c r="H7" s="93">
        <v>-14759</v>
      </c>
      <c r="I7" s="93">
        <v>-13886</v>
      </c>
      <c r="J7" s="93">
        <v>-13860</v>
      </c>
      <c r="K7" s="93">
        <v>-14490</v>
      </c>
      <c r="L7" s="93">
        <v>-13892</v>
      </c>
      <c r="M7" s="93">
        <v>-14470</v>
      </c>
      <c r="N7" s="93">
        <v>-14194</v>
      </c>
      <c r="O7" s="93">
        <f t="shared" si="0"/>
        <v>-171228</v>
      </c>
    </row>
    <row r="8" spans="1:15" x14ac:dyDescent="0.3">
      <c r="B8" s="92" t="s">
        <v>170</v>
      </c>
      <c r="C8" s="93">
        <v>-3631</v>
      </c>
      <c r="D8" s="93">
        <v>-3784</v>
      </c>
      <c r="E8" s="93">
        <v>-3754</v>
      </c>
      <c r="F8" s="93">
        <v>-3714</v>
      </c>
      <c r="G8" s="93">
        <v>-3621</v>
      </c>
      <c r="H8" s="93">
        <v>-2076</v>
      </c>
      <c r="I8" s="93">
        <v>-1970</v>
      </c>
      <c r="J8" s="93">
        <v>-1961</v>
      </c>
      <c r="K8" s="93">
        <v>-2043</v>
      </c>
      <c r="L8" s="93">
        <v>-1966</v>
      </c>
      <c r="M8" s="93">
        <v>-2038</v>
      </c>
      <c r="N8" s="93">
        <v>-2006</v>
      </c>
      <c r="O8" s="93">
        <f t="shared" si="0"/>
        <v>-32564</v>
      </c>
    </row>
    <row r="9" spans="1:15" x14ac:dyDescent="0.3">
      <c r="B9" s="92" t="s">
        <v>171</v>
      </c>
      <c r="C9" s="93">
        <v>38666</v>
      </c>
      <c r="D9" s="93">
        <v>40288</v>
      </c>
      <c r="E9" s="93">
        <v>39976</v>
      </c>
      <c r="F9" s="93">
        <v>39547</v>
      </c>
      <c r="G9" s="93">
        <v>38556</v>
      </c>
      <c r="H9" s="93">
        <v>-20816</v>
      </c>
      <c r="I9" s="93">
        <v>-19748</v>
      </c>
      <c r="J9" s="93">
        <v>-19657</v>
      </c>
      <c r="K9" s="93">
        <v>-20481</v>
      </c>
      <c r="L9" s="93">
        <v>-19707</v>
      </c>
      <c r="M9" s="93">
        <v>-20435</v>
      </c>
      <c r="N9" s="93">
        <v>-20108</v>
      </c>
      <c r="O9" s="93">
        <f t="shared" si="0"/>
        <v>56081</v>
      </c>
    </row>
    <row r="10" spans="1:15" x14ac:dyDescent="0.3">
      <c r="B10" s="47"/>
      <c r="C10" s="58">
        <f>SUM(C5:C9)*-1</f>
        <v>12050</v>
      </c>
      <c r="D10" s="58">
        <f t="shared" ref="D10:O10" si="1">SUM(D5:D9)*-1</f>
        <v>9573</v>
      </c>
      <c r="E10" s="58">
        <f t="shared" si="1"/>
        <v>10014</v>
      </c>
      <c r="F10" s="58">
        <f t="shared" si="1"/>
        <v>9999</v>
      </c>
      <c r="G10" s="58">
        <f t="shared" si="1"/>
        <v>10170</v>
      </c>
      <c r="H10" s="58">
        <f t="shared" si="1"/>
        <v>69734</v>
      </c>
      <c r="I10" s="58">
        <f t="shared" si="1"/>
        <v>66841</v>
      </c>
      <c r="J10" s="58">
        <f t="shared" si="1"/>
        <v>66678</v>
      </c>
      <c r="K10" s="58">
        <f t="shared" si="1"/>
        <v>68846</v>
      </c>
      <c r="L10" s="58">
        <f t="shared" si="1"/>
        <v>66811</v>
      </c>
      <c r="M10" s="58">
        <f t="shared" si="1"/>
        <v>68751</v>
      </c>
      <c r="N10" s="58">
        <f t="shared" si="1"/>
        <v>67062</v>
      </c>
      <c r="O10" s="58">
        <f t="shared" si="1"/>
        <v>526529</v>
      </c>
    </row>
    <row r="11" spans="1:15" x14ac:dyDescent="0.3">
      <c r="B11" s="47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</row>
    <row r="12" spans="1:15" x14ac:dyDescent="0.3">
      <c r="B12" s="92" t="s">
        <v>206</v>
      </c>
      <c r="C12" s="93">
        <v>-131823</v>
      </c>
      <c r="D12" s="93">
        <v>-129163</v>
      </c>
      <c r="E12" s="93">
        <v>-133038</v>
      </c>
      <c r="F12" s="93">
        <v>-134408</v>
      </c>
      <c r="G12" s="93">
        <v>-135778</v>
      </c>
      <c r="H12" s="93">
        <v>-131667</v>
      </c>
      <c r="I12" s="93">
        <v>-135778</v>
      </c>
      <c r="J12" s="93">
        <v>-135778</v>
      </c>
      <c r="K12" s="93">
        <v>-133038</v>
      </c>
      <c r="L12" s="93">
        <v>-135778</v>
      </c>
      <c r="M12" s="93">
        <v>-133038</v>
      </c>
      <c r="N12" s="93">
        <v>-134408</v>
      </c>
      <c r="O12" s="93">
        <f>SUM(C12:N12)</f>
        <v>-1603695</v>
      </c>
    </row>
    <row r="13" spans="1:15" x14ac:dyDescent="0.3">
      <c r="B13" s="47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</row>
    <row r="14" spans="1:15" x14ac:dyDescent="0.3">
      <c r="C14" s="61">
        <f>SUM(C12:C13)*-1</f>
        <v>131823</v>
      </c>
      <c r="D14" s="61">
        <f t="shared" ref="D14:O14" si="2">SUM(D12:D13)*-1</f>
        <v>129163</v>
      </c>
      <c r="E14" s="61">
        <f t="shared" si="2"/>
        <v>133038</v>
      </c>
      <c r="F14" s="61">
        <f t="shared" si="2"/>
        <v>134408</v>
      </c>
      <c r="G14" s="61">
        <f t="shared" si="2"/>
        <v>135778</v>
      </c>
      <c r="H14" s="61">
        <f t="shared" si="2"/>
        <v>131667</v>
      </c>
      <c r="I14" s="61">
        <f t="shared" si="2"/>
        <v>135778</v>
      </c>
      <c r="J14" s="61">
        <f t="shared" si="2"/>
        <v>135778</v>
      </c>
      <c r="K14" s="61">
        <f t="shared" si="2"/>
        <v>133038</v>
      </c>
      <c r="L14" s="61">
        <f t="shared" si="2"/>
        <v>135778</v>
      </c>
      <c r="M14" s="61">
        <f t="shared" si="2"/>
        <v>133038</v>
      </c>
      <c r="N14" s="61">
        <f t="shared" si="2"/>
        <v>134408</v>
      </c>
      <c r="O14" s="61">
        <f t="shared" si="2"/>
        <v>1603695</v>
      </c>
    </row>
    <row r="22" spans="1:15" x14ac:dyDescent="0.3">
      <c r="A22" s="46" t="s">
        <v>191</v>
      </c>
      <c r="B22">
        <v>12504135</v>
      </c>
    </row>
    <row r="23" spans="1:15" ht="14.4" x14ac:dyDescent="0.3">
      <c r="B23" s="44" t="s">
        <v>192</v>
      </c>
      <c r="C23" s="62" t="s">
        <v>207</v>
      </c>
      <c r="D23" s="62" t="s">
        <v>208</v>
      </c>
      <c r="E23" s="62" t="s">
        <v>209</v>
      </c>
      <c r="F23" s="62" t="s">
        <v>210</v>
      </c>
      <c r="G23" s="62" t="s">
        <v>211</v>
      </c>
      <c r="H23" s="62" t="s">
        <v>212</v>
      </c>
      <c r="I23" s="62" t="s">
        <v>213</v>
      </c>
      <c r="J23" s="62" t="s">
        <v>214</v>
      </c>
      <c r="K23" s="62" t="s">
        <v>215</v>
      </c>
      <c r="L23" s="62" t="s">
        <v>216</v>
      </c>
      <c r="M23" s="62" t="s">
        <v>217</v>
      </c>
      <c r="N23" s="62" t="s">
        <v>218</v>
      </c>
      <c r="O23" s="57" t="s">
        <v>219</v>
      </c>
    </row>
    <row r="24" spans="1:15" x14ac:dyDescent="0.3">
      <c r="B24" s="92" t="s">
        <v>172</v>
      </c>
      <c r="C24" s="93">
        <v>-6471</v>
      </c>
      <c r="D24" s="93">
        <v>-6140</v>
      </c>
      <c r="E24" s="93">
        <v>-6353</v>
      </c>
      <c r="F24" s="93">
        <v>-6503</v>
      </c>
      <c r="G24" s="93">
        <v>-7067</v>
      </c>
      <c r="H24" s="93">
        <v>-6538</v>
      </c>
      <c r="I24" s="93">
        <v>-6967</v>
      </c>
      <c r="J24" s="93">
        <v>-6590</v>
      </c>
      <c r="K24" s="93">
        <v>-7771</v>
      </c>
      <c r="L24" s="93">
        <v>-6587</v>
      </c>
      <c r="M24" s="93">
        <v>-6170</v>
      </c>
      <c r="N24" s="93">
        <v>-5598</v>
      </c>
      <c r="O24" s="93">
        <f>SUM(C24:N24)</f>
        <v>-78755</v>
      </c>
    </row>
    <row r="25" spans="1:15" x14ac:dyDescent="0.3">
      <c r="B25" s="92" t="s">
        <v>167</v>
      </c>
      <c r="C25" s="93">
        <v>-10533</v>
      </c>
      <c r="D25" s="93">
        <v>-10418</v>
      </c>
      <c r="E25" s="93">
        <v>-10363</v>
      </c>
      <c r="F25" s="93">
        <v>-10244</v>
      </c>
      <c r="G25" s="93">
        <v>-10026</v>
      </c>
      <c r="H25" s="93">
        <v>-10539</v>
      </c>
      <c r="I25" s="93">
        <v>-10032</v>
      </c>
      <c r="J25" s="93">
        <v>-10013</v>
      </c>
      <c r="K25" s="93">
        <v>-10389</v>
      </c>
      <c r="L25" s="93">
        <v>-10036</v>
      </c>
      <c r="M25" s="93">
        <v>-10376</v>
      </c>
      <c r="N25" s="93">
        <v>-10216</v>
      </c>
      <c r="O25" s="93">
        <f t="shared" ref="O25:O28" si="3">SUM(C25:N25)</f>
        <v>-123185</v>
      </c>
    </row>
    <row r="26" spans="1:15" x14ac:dyDescent="0.3">
      <c r="B26" s="92" t="s">
        <v>168</v>
      </c>
      <c r="C26" s="93">
        <v>-7664</v>
      </c>
      <c r="D26" s="93">
        <v>-7582</v>
      </c>
      <c r="E26" s="93">
        <v>-7540</v>
      </c>
      <c r="F26" s="93">
        <v>-7454</v>
      </c>
      <c r="G26" s="93">
        <v>-7296</v>
      </c>
      <c r="H26" s="93">
        <v>-7669</v>
      </c>
      <c r="I26" s="93">
        <v>-7300</v>
      </c>
      <c r="J26" s="93">
        <v>-7285</v>
      </c>
      <c r="K26" s="93">
        <v>-7561</v>
      </c>
      <c r="L26" s="93">
        <v>-7303</v>
      </c>
      <c r="M26" s="93">
        <v>-7549</v>
      </c>
      <c r="N26" s="93">
        <v>-7434</v>
      </c>
      <c r="O26" s="93">
        <f t="shared" si="3"/>
        <v>-89637</v>
      </c>
    </row>
    <row r="27" spans="1:15" x14ac:dyDescent="0.3">
      <c r="B27" s="92" t="s">
        <v>170</v>
      </c>
      <c r="C27" s="93">
        <v>-1909</v>
      </c>
      <c r="D27" s="93">
        <v>-1974</v>
      </c>
      <c r="E27" s="93">
        <v>-1959</v>
      </c>
      <c r="F27" s="93">
        <v>-1946</v>
      </c>
      <c r="G27" s="93">
        <v>-1904</v>
      </c>
      <c r="H27" s="93">
        <v>-1079</v>
      </c>
      <c r="I27" s="93">
        <v>-1035</v>
      </c>
      <c r="J27" s="93">
        <v>-1030</v>
      </c>
      <c r="K27" s="93">
        <v>-1066</v>
      </c>
      <c r="L27" s="93">
        <v>-1033</v>
      </c>
      <c r="M27" s="93">
        <v>-1064</v>
      </c>
      <c r="N27" s="93">
        <v>-1051</v>
      </c>
      <c r="O27" s="93">
        <f t="shared" si="3"/>
        <v>-17050</v>
      </c>
    </row>
    <row r="28" spans="1:15" x14ac:dyDescent="0.3">
      <c r="B28" s="92" t="s">
        <v>171</v>
      </c>
      <c r="C28" s="93">
        <v>20329</v>
      </c>
      <c r="D28" s="93">
        <v>21020</v>
      </c>
      <c r="E28" s="93">
        <v>20857</v>
      </c>
      <c r="F28" s="93">
        <v>20714</v>
      </c>
      <c r="G28" s="93">
        <v>20271</v>
      </c>
      <c r="H28" s="93">
        <v>-10817</v>
      </c>
      <c r="I28" s="93">
        <v>-10383</v>
      </c>
      <c r="J28" s="93">
        <v>-10335</v>
      </c>
      <c r="K28" s="93">
        <v>-10686</v>
      </c>
      <c r="L28" s="93">
        <v>-10362</v>
      </c>
      <c r="M28" s="93">
        <v>-10662</v>
      </c>
      <c r="N28" s="93">
        <v>-10532</v>
      </c>
      <c r="O28" s="93">
        <f t="shared" si="3"/>
        <v>29414</v>
      </c>
    </row>
    <row r="29" spans="1:15" x14ac:dyDescent="0.3">
      <c r="B29" s="47"/>
      <c r="C29" s="58">
        <f>SUM(C24:C28)*-1</f>
        <v>6248</v>
      </c>
      <c r="D29" s="58">
        <f t="shared" ref="D29:O29" si="4">SUM(D24:D28)*-1</f>
        <v>5094</v>
      </c>
      <c r="E29" s="58">
        <f t="shared" si="4"/>
        <v>5358</v>
      </c>
      <c r="F29" s="58">
        <f t="shared" si="4"/>
        <v>5433</v>
      </c>
      <c r="G29" s="58">
        <f t="shared" si="4"/>
        <v>6022</v>
      </c>
      <c r="H29" s="58">
        <f t="shared" si="4"/>
        <v>36642</v>
      </c>
      <c r="I29" s="58">
        <f t="shared" si="4"/>
        <v>35717</v>
      </c>
      <c r="J29" s="58">
        <f t="shared" si="4"/>
        <v>35253</v>
      </c>
      <c r="K29" s="58">
        <f t="shared" si="4"/>
        <v>37473</v>
      </c>
      <c r="L29" s="58">
        <f t="shared" si="4"/>
        <v>35321</v>
      </c>
      <c r="M29" s="58">
        <f t="shared" si="4"/>
        <v>35821</v>
      </c>
      <c r="N29" s="58">
        <f t="shared" si="4"/>
        <v>34831</v>
      </c>
      <c r="O29" s="58">
        <f t="shared" si="4"/>
        <v>279213</v>
      </c>
    </row>
    <row r="30" spans="1:15" x14ac:dyDescent="0.3">
      <c r="B30" s="47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</row>
    <row r="31" spans="1:15" x14ac:dyDescent="0.3">
      <c r="B31" s="92" t="s">
        <v>220</v>
      </c>
      <c r="C31" s="93">
        <v>-69307</v>
      </c>
      <c r="D31" s="93">
        <v>-67389</v>
      </c>
      <c r="E31" s="93">
        <v>-69410</v>
      </c>
      <c r="F31" s="93">
        <v>-70398</v>
      </c>
      <c r="G31" s="93">
        <v>-71386</v>
      </c>
      <c r="H31" s="93">
        <v>-68422</v>
      </c>
      <c r="I31" s="93">
        <v>-71386</v>
      </c>
      <c r="J31" s="93">
        <v>-71386</v>
      </c>
      <c r="K31" s="93">
        <v>-69410</v>
      </c>
      <c r="L31" s="93">
        <v>-71386</v>
      </c>
      <c r="M31" s="93">
        <v>-69410</v>
      </c>
      <c r="N31" s="93">
        <v>-70398</v>
      </c>
      <c r="O31" s="93">
        <f>SUM(C31:N31)</f>
        <v>-839688</v>
      </c>
    </row>
    <row r="32" spans="1:15" x14ac:dyDescent="0.3">
      <c r="B32" s="92" t="s">
        <v>221</v>
      </c>
      <c r="C32" s="93">
        <v>-214</v>
      </c>
      <c r="D32" s="93">
        <v>-1998</v>
      </c>
      <c r="E32" s="93">
        <v>-2481</v>
      </c>
      <c r="F32" s="93">
        <v>-3223</v>
      </c>
      <c r="G32" s="93">
        <v>-8788</v>
      </c>
      <c r="H32" s="93">
        <v>-5638</v>
      </c>
      <c r="I32" s="93">
        <v>-7627</v>
      </c>
      <c r="J32" s="93">
        <v>-3254</v>
      </c>
      <c r="K32" s="93">
        <v>-18927</v>
      </c>
      <c r="L32" s="93">
        <v>-3223</v>
      </c>
      <c r="M32" s="93">
        <v>-367</v>
      </c>
      <c r="N32" s="93">
        <v>-440</v>
      </c>
      <c r="O32" s="93">
        <f>SUM(C32:N32)</f>
        <v>-56180</v>
      </c>
    </row>
    <row r="33" spans="1:15" x14ac:dyDescent="0.3">
      <c r="B33" s="47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</row>
    <row r="34" spans="1:15" x14ac:dyDescent="0.3">
      <c r="C34" s="61">
        <f>SUM(C31:C33)*-1</f>
        <v>69521</v>
      </c>
      <c r="D34" s="61">
        <f t="shared" ref="D34:O34" si="5">SUM(D31:D33)*-1</f>
        <v>69387</v>
      </c>
      <c r="E34" s="61">
        <f t="shared" si="5"/>
        <v>71891</v>
      </c>
      <c r="F34" s="61">
        <f t="shared" si="5"/>
        <v>73621</v>
      </c>
      <c r="G34" s="61">
        <f t="shared" si="5"/>
        <v>80174</v>
      </c>
      <c r="H34" s="61">
        <f t="shared" si="5"/>
        <v>74060</v>
      </c>
      <c r="I34" s="61">
        <f t="shared" si="5"/>
        <v>79013</v>
      </c>
      <c r="J34" s="61">
        <f t="shared" si="5"/>
        <v>74640</v>
      </c>
      <c r="K34" s="61">
        <f t="shared" si="5"/>
        <v>88337</v>
      </c>
      <c r="L34" s="61">
        <f t="shared" si="5"/>
        <v>74609</v>
      </c>
      <c r="M34" s="61">
        <f t="shared" si="5"/>
        <v>69777</v>
      </c>
      <c r="N34" s="61">
        <f t="shared" si="5"/>
        <v>70838</v>
      </c>
      <c r="O34" s="61">
        <f t="shared" si="5"/>
        <v>895868</v>
      </c>
    </row>
    <row r="36" spans="1:15" x14ac:dyDescent="0.3">
      <c r="B36" s="46" t="s">
        <v>15</v>
      </c>
      <c r="C36" s="50">
        <f>C34+C14</f>
        <v>201344</v>
      </c>
      <c r="D36" s="50">
        <f t="shared" ref="D36:O36" si="6">D34+D14</f>
        <v>198550</v>
      </c>
      <c r="E36" s="50">
        <f t="shared" si="6"/>
        <v>204929</v>
      </c>
      <c r="F36" s="50">
        <f t="shared" si="6"/>
        <v>208029</v>
      </c>
      <c r="G36" s="50">
        <f t="shared" si="6"/>
        <v>215952</v>
      </c>
      <c r="H36" s="50">
        <f t="shared" si="6"/>
        <v>205727</v>
      </c>
      <c r="I36" s="50">
        <f t="shared" si="6"/>
        <v>214791</v>
      </c>
      <c r="J36" s="50">
        <f t="shared" si="6"/>
        <v>210418</v>
      </c>
      <c r="K36" s="50">
        <f t="shared" si="6"/>
        <v>221375</v>
      </c>
      <c r="L36" s="50">
        <f t="shared" si="6"/>
        <v>210387</v>
      </c>
      <c r="M36" s="50">
        <f t="shared" si="6"/>
        <v>202815</v>
      </c>
      <c r="N36" s="50">
        <f t="shared" si="6"/>
        <v>205246</v>
      </c>
      <c r="O36" s="50">
        <f t="shared" si="6"/>
        <v>2499563</v>
      </c>
    </row>
    <row r="37" spans="1:15" x14ac:dyDescent="0.3">
      <c r="B37" s="46" t="s">
        <v>188</v>
      </c>
      <c r="C37" s="50">
        <f>C29+C10</f>
        <v>18298</v>
      </c>
      <c r="D37" s="50">
        <f t="shared" ref="D37:O37" si="7">D29+D10</f>
        <v>14667</v>
      </c>
      <c r="E37" s="50">
        <f t="shared" si="7"/>
        <v>15372</v>
      </c>
      <c r="F37" s="50">
        <f t="shared" si="7"/>
        <v>15432</v>
      </c>
      <c r="G37" s="50">
        <f t="shared" si="7"/>
        <v>16192</v>
      </c>
      <c r="H37" s="50">
        <f t="shared" si="7"/>
        <v>106376</v>
      </c>
      <c r="I37" s="50">
        <f t="shared" si="7"/>
        <v>102558</v>
      </c>
      <c r="J37" s="50">
        <f t="shared" si="7"/>
        <v>101931</v>
      </c>
      <c r="K37" s="50">
        <f t="shared" si="7"/>
        <v>106319</v>
      </c>
      <c r="L37" s="50">
        <f t="shared" si="7"/>
        <v>102132</v>
      </c>
      <c r="M37" s="50">
        <f t="shared" si="7"/>
        <v>104572</v>
      </c>
      <c r="N37" s="50">
        <f t="shared" si="7"/>
        <v>101893</v>
      </c>
      <c r="O37" s="50">
        <f t="shared" si="7"/>
        <v>805742</v>
      </c>
    </row>
    <row r="44" spans="1:15" x14ac:dyDescent="0.3">
      <c r="A44" s="96" t="s">
        <v>9</v>
      </c>
      <c r="B44">
        <v>12504210</v>
      </c>
    </row>
    <row r="45" spans="1:15" ht="14.4" x14ac:dyDescent="0.3">
      <c r="B45" s="106" t="s">
        <v>192</v>
      </c>
      <c r="C45" s="62" t="s">
        <v>207</v>
      </c>
      <c r="D45" s="62" t="s">
        <v>208</v>
      </c>
      <c r="E45" s="62" t="s">
        <v>209</v>
      </c>
      <c r="F45" s="62" t="s">
        <v>210</v>
      </c>
      <c r="G45" s="62" t="s">
        <v>211</v>
      </c>
      <c r="H45" s="62" t="s">
        <v>212</v>
      </c>
      <c r="I45" s="62" t="s">
        <v>213</v>
      </c>
      <c r="J45" s="62" t="s">
        <v>214</v>
      </c>
      <c r="K45" s="62" t="s">
        <v>215</v>
      </c>
      <c r="L45" s="62" t="s">
        <v>216</v>
      </c>
      <c r="M45" s="62" t="s">
        <v>217</v>
      </c>
      <c r="N45" s="62" t="s">
        <v>218</v>
      </c>
      <c r="O45" s="57" t="s">
        <v>219</v>
      </c>
    </row>
    <row r="46" spans="1:15" x14ac:dyDescent="0.3">
      <c r="B46" s="55" t="s">
        <v>222</v>
      </c>
      <c r="C46" s="56">
        <v>-10129.58</v>
      </c>
      <c r="D46" s="56">
        <v>-26008.86</v>
      </c>
      <c r="E46" s="56">
        <v>-7945.41</v>
      </c>
      <c r="F46" s="56">
        <v>-9572.19</v>
      </c>
      <c r="G46" s="56">
        <v>-9613.64</v>
      </c>
      <c r="H46" s="56">
        <v>-10270.120000000001</v>
      </c>
      <c r="I46" s="56">
        <v>-9067.18</v>
      </c>
      <c r="J46" s="56">
        <v>-8382.64</v>
      </c>
      <c r="K46" s="56">
        <v>-8305.4</v>
      </c>
      <c r="L46" s="56">
        <v>-8886.44</v>
      </c>
      <c r="M46" s="56">
        <v>-8705.9</v>
      </c>
      <c r="N46" s="56">
        <v>-8544.0499999999993</v>
      </c>
      <c r="O46" s="100">
        <f>SUM(C46:N46)</f>
        <v>-125431.41</v>
      </c>
    </row>
    <row r="47" spans="1:15" x14ac:dyDescent="0.3">
      <c r="B47" s="55" t="s">
        <v>223</v>
      </c>
      <c r="C47" s="56">
        <v>-10564.89</v>
      </c>
      <c r="D47" s="56">
        <v>-10893.31</v>
      </c>
      <c r="E47" s="56">
        <v>-10504.25</v>
      </c>
      <c r="F47" s="56">
        <v>-1932.62</v>
      </c>
      <c r="G47" s="56">
        <v>-1904.49</v>
      </c>
      <c r="H47" s="56">
        <v>-1928.1</v>
      </c>
      <c r="I47" s="56">
        <v>486.35</v>
      </c>
      <c r="J47" s="56">
        <v>488.35</v>
      </c>
      <c r="K47" s="56">
        <v>494.02</v>
      </c>
      <c r="L47" s="56">
        <v>4095.57</v>
      </c>
      <c r="M47" s="56">
        <v>4104.8100000000004</v>
      </c>
      <c r="N47" s="56">
        <v>4103.3999999999996</v>
      </c>
      <c r="O47" s="100">
        <f t="shared" ref="O47:O52" si="8">SUM(C47:N47)</f>
        <v>-23955.160000000003</v>
      </c>
    </row>
    <row r="48" spans="1:15" x14ac:dyDescent="0.3">
      <c r="B48" s="55" t="s">
        <v>224</v>
      </c>
      <c r="C48" s="56">
        <v>-28408.44</v>
      </c>
      <c r="D48" s="56">
        <v>-19432.599999999999</v>
      </c>
      <c r="E48" s="56">
        <v>-10893.34</v>
      </c>
      <c r="F48" s="56">
        <v>-18054.27</v>
      </c>
      <c r="G48" s="56">
        <v>-22048.58</v>
      </c>
      <c r="H48" s="56">
        <v>-4583.22</v>
      </c>
      <c r="I48" s="56">
        <v>-16874.509999999998</v>
      </c>
      <c r="J48" s="56">
        <v>-26556.240000000002</v>
      </c>
      <c r="K48" s="56">
        <v>-21018.09</v>
      </c>
      <c r="L48" s="56">
        <v>-24353.34</v>
      </c>
      <c r="M48" s="56">
        <v>-17366.75</v>
      </c>
      <c r="N48" s="56">
        <v>-24927.24</v>
      </c>
      <c r="O48" s="100">
        <f t="shared" si="8"/>
        <v>-234516.61999999997</v>
      </c>
    </row>
    <row r="49" spans="2:15" x14ac:dyDescent="0.3">
      <c r="B49" s="55" t="s">
        <v>225</v>
      </c>
      <c r="C49" s="56">
        <v>-8109.64</v>
      </c>
      <c r="D49" s="56">
        <v>-8847.51</v>
      </c>
      <c r="E49" s="56">
        <v>-8015.81</v>
      </c>
      <c r="F49" s="56">
        <v>-9398.94</v>
      </c>
      <c r="G49" s="56">
        <v>-9060.31</v>
      </c>
      <c r="H49" s="56">
        <v>-7407.5</v>
      </c>
      <c r="I49" s="56">
        <v>-6735.16</v>
      </c>
      <c r="J49" s="56">
        <v>-9104.57</v>
      </c>
      <c r="K49" s="56">
        <v>-6969.92</v>
      </c>
      <c r="L49" s="56">
        <v>-7011.78</v>
      </c>
      <c r="M49" s="56">
        <v>-6173.67</v>
      </c>
      <c r="N49" s="56">
        <v>-5446.31</v>
      </c>
      <c r="O49" s="100">
        <f t="shared" si="8"/>
        <v>-92281.12</v>
      </c>
    </row>
    <row r="50" spans="2:15" x14ac:dyDescent="0.3">
      <c r="B50" s="55" t="s">
        <v>226</v>
      </c>
      <c r="C50" s="56">
        <v>-3247.5</v>
      </c>
      <c r="D50" s="56">
        <v>-3256.76</v>
      </c>
      <c r="E50" s="56">
        <v>-78.900000000000006</v>
      </c>
      <c r="F50" s="56">
        <v>-2182.66</v>
      </c>
      <c r="G50" s="56">
        <v>-2193.12</v>
      </c>
      <c r="H50" s="56">
        <v>0</v>
      </c>
      <c r="I50" s="56">
        <v>0</v>
      </c>
      <c r="J50" s="56">
        <v>3269.24</v>
      </c>
      <c r="K50" s="56">
        <v>-85.52</v>
      </c>
      <c r="L50" s="56">
        <v>-2643.69</v>
      </c>
      <c r="M50" s="56">
        <v>-193.19</v>
      </c>
      <c r="N50" s="56">
        <v>-131.80000000000001</v>
      </c>
      <c r="O50" s="100">
        <f t="shared" si="8"/>
        <v>-10743.9</v>
      </c>
    </row>
    <row r="51" spans="2:15" x14ac:dyDescent="0.3">
      <c r="B51" s="55" t="s">
        <v>227</v>
      </c>
      <c r="C51" s="56">
        <v>40146.370000000003</v>
      </c>
      <c r="D51" s="56">
        <v>41394.39</v>
      </c>
      <c r="E51" s="56">
        <v>53361.38</v>
      </c>
      <c r="F51" s="56">
        <v>45092.08</v>
      </c>
      <c r="G51" s="56">
        <v>44435.62</v>
      </c>
      <c r="H51" s="56">
        <v>0</v>
      </c>
      <c r="I51" s="56">
        <v>0</v>
      </c>
      <c r="J51" s="56">
        <v>-3745.09</v>
      </c>
      <c r="K51" s="56">
        <v>-13441.15</v>
      </c>
      <c r="L51" s="56">
        <v>-35394.160000000003</v>
      </c>
      <c r="M51" s="56">
        <v>7146.64</v>
      </c>
      <c r="N51" s="56">
        <v>-6757.25</v>
      </c>
      <c r="O51" s="100">
        <f>SUM(C51:N51)</f>
        <v>172238.83000000005</v>
      </c>
    </row>
    <row r="52" spans="2:15" x14ac:dyDescent="0.3">
      <c r="B52" s="55"/>
      <c r="C52" s="100">
        <f>SUM(C46:C51)*-1</f>
        <v>20313.68</v>
      </c>
      <c r="D52" s="100">
        <f t="shared" ref="D52:G52" si="9">SUM(D46:D51)*-1</f>
        <v>27044.649999999994</v>
      </c>
      <c r="E52" s="100">
        <f t="shared" si="9"/>
        <v>-15923.669999999998</v>
      </c>
      <c r="F52" s="100">
        <f t="shared" si="9"/>
        <v>-3951.3999999999942</v>
      </c>
      <c r="G52" s="100">
        <f t="shared" si="9"/>
        <v>384.5199999999968</v>
      </c>
      <c r="H52" s="100">
        <f t="shared" ref="H52:N52" si="10">SUM(H46:H51)*-1</f>
        <v>24188.940000000002</v>
      </c>
      <c r="I52" s="100">
        <f t="shared" si="10"/>
        <v>32190.499999999996</v>
      </c>
      <c r="J52" s="100">
        <f t="shared" si="10"/>
        <v>44030.95</v>
      </c>
      <c r="K52" s="100">
        <f t="shared" si="10"/>
        <v>49326.06</v>
      </c>
      <c r="L52" s="100">
        <f t="shared" si="10"/>
        <v>74193.84</v>
      </c>
      <c r="M52" s="100">
        <f t="shared" si="10"/>
        <v>21188.06</v>
      </c>
      <c r="N52" s="100">
        <f t="shared" si="10"/>
        <v>41703.25</v>
      </c>
      <c r="O52" s="100">
        <f t="shared" si="8"/>
        <v>314689.38</v>
      </c>
    </row>
    <row r="53" spans="2:15" x14ac:dyDescent="0.3">
      <c r="B53" s="55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</row>
    <row r="54" spans="2:15" x14ac:dyDescent="0.3">
      <c r="B54" s="55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</row>
    <row r="55" spans="2:15" x14ac:dyDescent="0.3">
      <c r="B55" s="55" t="s">
        <v>228</v>
      </c>
      <c r="C55" s="56">
        <v>-2787.88</v>
      </c>
      <c r="D55" s="56">
        <v>-931.95</v>
      </c>
      <c r="E55" s="56">
        <v>-3215.49</v>
      </c>
      <c r="F55" s="56">
        <v>-1907.83</v>
      </c>
      <c r="G55" s="56">
        <v>10543.22</v>
      </c>
      <c r="H55" s="56">
        <v>-1914.86</v>
      </c>
      <c r="I55" s="56">
        <v>-358.78</v>
      </c>
      <c r="J55" s="56">
        <v>-2193.09</v>
      </c>
      <c r="K55" s="56">
        <v>-1456.92</v>
      </c>
      <c r="L55" s="56">
        <v>-6060.2</v>
      </c>
      <c r="M55" s="56">
        <v>11133.64</v>
      </c>
      <c r="N55" s="56">
        <v>-2782.46</v>
      </c>
      <c r="O55" s="100">
        <f>SUM(C55:N55)</f>
        <v>-1932.5999999999995</v>
      </c>
    </row>
    <row r="56" spans="2:15" x14ac:dyDescent="0.3">
      <c r="B56" s="55" t="s">
        <v>229</v>
      </c>
      <c r="C56" s="56">
        <v>5579.65</v>
      </c>
      <c r="D56" s="56">
        <v>28038.59</v>
      </c>
      <c r="E56" s="56">
        <v>5868.92</v>
      </c>
      <c r="F56" s="56">
        <v>1926.55</v>
      </c>
      <c r="G56" s="56">
        <v>7056.77</v>
      </c>
      <c r="H56" s="56">
        <v>-13025.76</v>
      </c>
      <c r="I56" s="56">
        <v>17522.59</v>
      </c>
      <c r="J56" s="56">
        <v>20593.75</v>
      </c>
      <c r="K56" s="56">
        <v>-12124.75</v>
      </c>
      <c r="L56" s="56">
        <v>23160.7</v>
      </c>
      <c r="M56" s="56">
        <v>-22465.16</v>
      </c>
      <c r="N56" s="56">
        <v>-24164.42</v>
      </c>
      <c r="O56" s="100">
        <f t="shared" ref="O56:O63" si="11">SUM(C56:N56)</f>
        <v>37967.429999999993</v>
      </c>
    </row>
    <row r="57" spans="2:15" x14ac:dyDescent="0.3">
      <c r="B57" s="47" t="s">
        <v>230</v>
      </c>
      <c r="C57" s="56">
        <v>-12606.17</v>
      </c>
      <c r="D57" s="56">
        <v>-11205.48</v>
      </c>
      <c r="E57" s="56">
        <v>-11205.48</v>
      </c>
      <c r="F57" s="56">
        <v>-9804.7999999999993</v>
      </c>
      <c r="G57" s="56">
        <v>-12263.25</v>
      </c>
      <c r="H57" s="56">
        <v>-8656.41</v>
      </c>
      <c r="I57" s="56">
        <v>-12696.07</v>
      </c>
      <c r="J57" s="56">
        <v>-14427.35</v>
      </c>
      <c r="K57" s="56">
        <v>-7935.04</v>
      </c>
      <c r="L57" s="56">
        <v>-13706</v>
      </c>
      <c r="M57" s="56">
        <v>-8512.15</v>
      </c>
      <c r="N57" s="56">
        <v>-7502.23</v>
      </c>
      <c r="O57" s="100">
        <f t="shared" si="11"/>
        <v>-130520.43</v>
      </c>
    </row>
    <row r="58" spans="2:15" x14ac:dyDescent="0.3">
      <c r="B58" s="47" t="s">
        <v>231</v>
      </c>
      <c r="C58" s="56">
        <v>-8286.52</v>
      </c>
      <c r="D58" s="56">
        <v>-17847.87</v>
      </c>
      <c r="E58" s="56">
        <v>-12111.06</v>
      </c>
      <c r="F58" s="56">
        <v>-10836.21</v>
      </c>
      <c r="G58" s="56">
        <v>-14444.05</v>
      </c>
      <c r="H58" s="56">
        <v>-9848.2199999999993</v>
      </c>
      <c r="I58" s="56">
        <v>-15757.15</v>
      </c>
      <c r="J58" s="56">
        <v>-13130.96</v>
      </c>
      <c r="K58" s="56">
        <v>-9191.67</v>
      </c>
      <c r="L58" s="56">
        <v>-13130.96</v>
      </c>
      <c r="M58" s="56">
        <v>-15757.15</v>
      </c>
      <c r="N58" s="56">
        <v>-8535.1200000000008</v>
      </c>
      <c r="O58" s="100">
        <f t="shared" si="11"/>
        <v>-148876.93999999997</v>
      </c>
    </row>
    <row r="59" spans="2:15" x14ac:dyDescent="0.3">
      <c r="B59" s="47" t="s">
        <v>232</v>
      </c>
      <c r="C59" s="56">
        <v>0</v>
      </c>
      <c r="D59" s="56">
        <v>0</v>
      </c>
      <c r="E59" s="56">
        <v>0</v>
      </c>
      <c r="F59" s="56">
        <v>0</v>
      </c>
      <c r="G59" s="56">
        <v>0</v>
      </c>
      <c r="H59" s="56">
        <v>0</v>
      </c>
      <c r="I59" s="56">
        <v>0</v>
      </c>
      <c r="J59" s="56">
        <v>0</v>
      </c>
      <c r="K59" s="56">
        <v>0</v>
      </c>
      <c r="L59" s="56">
        <v>443.03</v>
      </c>
      <c r="M59" s="56">
        <v>0</v>
      </c>
      <c r="N59" s="56">
        <v>0</v>
      </c>
      <c r="O59" s="100">
        <f t="shared" si="11"/>
        <v>443.03</v>
      </c>
    </row>
    <row r="60" spans="2:15" x14ac:dyDescent="0.3">
      <c r="B60" s="47" t="s">
        <v>233</v>
      </c>
      <c r="C60" s="56">
        <v>-58043.46</v>
      </c>
      <c r="D60" s="56">
        <v>-59528.36</v>
      </c>
      <c r="E60" s="56">
        <v>-61332.47</v>
      </c>
      <c r="F60" s="56">
        <v>-58291.35</v>
      </c>
      <c r="G60" s="56">
        <v>-64460.04</v>
      </c>
      <c r="H60" s="56">
        <v>-52306.6</v>
      </c>
      <c r="I60" s="56">
        <v>-56068.65</v>
      </c>
      <c r="J60" s="56">
        <v>-55085.2</v>
      </c>
      <c r="K60" s="56">
        <v>-41186.22</v>
      </c>
      <c r="L60" s="56">
        <v>-59429.31</v>
      </c>
      <c r="M60" s="56">
        <v>-37260.480000000003</v>
      </c>
      <c r="N60" s="56">
        <v>-37816.04</v>
      </c>
      <c r="O60" s="100">
        <f t="shared" si="11"/>
        <v>-640808.17999999993</v>
      </c>
    </row>
    <row r="61" spans="2:15" x14ac:dyDescent="0.3">
      <c r="B61" s="47" t="s">
        <v>234</v>
      </c>
      <c r="C61" s="56">
        <v>-27803.56</v>
      </c>
      <c r="D61" s="56">
        <v>-38868.980000000003</v>
      </c>
      <c r="E61" s="56">
        <v>-29344.32</v>
      </c>
      <c r="F61" s="56">
        <v>-30254.79</v>
      </c>
      <c r="G61" s="56">
        <v>-38592.07</v>
      </c>
      <c r="H61" s="56">
        <v>-30657.26</v>
      </c>
      <c r="I61" s="56">
        <v>-33903.32</v>
      </c>
      <c r="J61" s="56">
        <v>-34480.42</v>
      </c>
      <c r="K61" s="56">
        <v>-29935.919999999998</v>
      </c>
      <c r="L61" s="56">
        <v>-33470.5</v>
      </c>
      <c r="M61" s="56">
        <v>-30224.45</v>
      </c>
      <c r="N61" s="56">
        <v>-25391.43</v>
      </c>
      <c r="O61" s="100">
        <f t="shared" si="11"/>
        <v>-382927.02</v>
      </c>
    </row>
    <row r="62" spans="2:15" x14ac:dyDescent="0.3">
      <c r="B62" s="47" t="s">
        <v>235</v>
      </c>
      <c r="C62" s="56">
        <v>-24027.35</v>
      </c>
      <c r="D62" s="56">
        <v>-26273.360000000001</v>
      </c>
      <c r="E62" s="56">
        <v>-21541.39</v>
      </c>
      <c r="F62" s="56">
        <v>-21812.21</v>
      </c>
      <c r="G62" s="56">
        <v>-20407.32</v>
      </c>
      <c r="H62" s="56">
        <v>-15055.73</v>
      </c>
      <c r="I62" s="56">
        <v>-16334.96</v>
      </c>
      <c r="J62" s="56">
        <v>-18760.330000000002</v>
      </c>
      <c r="K62" s="56">
        <v>-14510.68</v>
      </c>
      <c r="L62" s="56">
        <v>-22374.75</v>
      </c>
      <c r="M62" s="56">
        <v>-20279.79</v>
      </c>
      <c r="N62" s="56">
        <v>-19655.91</v>
      </c>
      <c r="O62" s="100">
        <f t="shared" si="11"/>
        <v>-241033.78000000003</v>
      </c>
    </row>
    <row r="63" spans="2:15" x14ac:dyDescent="0.3">
      <c r="B63" s="47" t="s">
        <v>236</v>
      </c>
      <c r="C63" s="56">
        <v>0</v>
      </c>
      <c r="D63" s="56">
        <v>0</v>
      </c>
      <c r="E63" s="56">
        <v>0</v>
      </c>
      <c r="F63" s="56">
        <v>0</v>
      </c>
      <c r="G63" s="56">
        <v>0</v>
      </c>
      <c r="H63" s="56">
        <v>0</v>
      </c>
      <c r="I63" s="56">
        <v>0</v>
      </c>
      <c r="J63" s="56"/>
      <c r="K63" s="56">
        <v>0</v>
      </c>
      <c r="L63" s="56">
        <v>0</v>
      </c>
      <c r="M63" s="56">
        <v>0</v>
      </c>
      <c r="N63" s="56">
        <v>0</v>
      </c>
      <c r="O63" s="100">
        <f t="shared" si="11"/>
        <v>0</v>
      </c>
    </row>
    <row r="64" spans="2:15" x14ac:dyDescent="0.3">
      <c r="C64" s="50">
        <f>SUM(C55:C63)*-1</f>
        <v>127975.29000000001</v>
      </c>
      <c r="D64" s="50">
        <f t="shared" ref="D64:O64" si="12">SUM(D55:D63)*-1</f>
        <v>126617.41</v>
      </c>
      <c r="E64" s="50">
        <f t="shared" si="12"/>
        <v>132881.28999999998</v>
      </c>
      <c r="F64" s="50">
        <f t="shared" si="12"/>
        <v>130980.63999999998</v>
      </c>
      <c r="G64" s="50">
        <f t="shared" si="12"/>
        <v>132566.74000000002</v>
      </c>
      <c r="H64" s="50">
        <f t="shared" si="12"/>
        <v>131464.84</v>
      </c>
      <c r="I64" s="50">
        <f t="shared" si="12"/>
        <v>117596.34</v>
      </c>
      <c r="J64" s="50">
        <f t="shared" si="12"/>
        <v>117483.59999999999</v>
      </c>
      <c r="K64" s="50">
        <f t="shared" si="12"/>
        <v>116341.20000000001</v>
      </c>
      <c r="L64" s="50">
        <f t="shared" si="12"/>
        <v>124567.98999999999</v>
      </c>
      <c r="M64" s="50">
        <f t="shared" si="12"/>
        <v>123365.54000000001</v>
      </c>
      <c r="N64" s="50">
        <f t="shared" si="12"/>
        <v>125847.61000000002</v>
      </c>
      <c r="O64" s="50">
        <f t="shared" si="12"/>
        <v>1507688.49</v>
      </c>
    </row>
    <row r="70" spans="1:15" x14ac:dyDescent="0.3">
      <c r="A70" s="96" t="s">
        <v>9</v>
      </c>
    </row>
    <row r="71" spans="1:15" x14ac:dyDescent="0.3">
      <c r="B71">
        <v>12504135</v>
      </c>
    </row>
    <row r="72" spans="1:15" ht="14.4" x14ac:dyDescent="0.3">
      <c r="B72" s="107" t="s">
        <v>192</v>
      </c>
      <c r="C72" s="62" t="s">
        <v>207</v>
      </c>
      <c r="D72" s="62" t="s">
        <v>208</v>
      </c>
      <c r="E72" s="62" t="s">
        <v>209</v>
      </c>
      <c r="F72" s="62" t="s">
        <v>210</v>
      </c>
      <c r="G72" s="62" t="s">
        <v>211</v>
      </c>
      <c r="H72" s="62" t="s">
        <v>212</v>
      </c>
      <c r="I72" s="62" t="s">
        <v>213</v>
      </c>
      <c r="J72" s="62" t="s">
        <v>214</v>
      </c>
      <c r="K72" s="62" t="s">
        <v>215</v>
      </c>
      <c r="L72" s="62" t="s">
        <v>216</v>
      </c>
      <c r="M72" s="62" t="s">
        <v>217</v>
      </c>
      <c r="N72" s="62" t="s">
        <v>218</v>
      </c>
      <c r="O72" s="57" t="s">
        <v>219</v>
      </c>
    </row>
    <row r="73" spans="1:15" x14ac:dyDescent="0.3">
      <c r="B73" s="47" t="s">
        <v>222</v>
      </c>
      <c r="C73" s="56">
        <v>-4892.75</v>
      </c>
      <c r="D73" s="56">
        <v>-13053.6</v>
      </c>
      <c r="E73" s="56">
        <v>-3281.85</v>
      </c>
      <c r="F73" s="56">
        <v>-461.69</v>
      </c>
      <c r="G73" s="56">
        <v>-5278.64</v>
      </c>
      <c r="H73" s="56">
        <v>-4503.59</v>
      </c>
      <c r="I73" s="56">
        <v>-4679.28</v>
      </c>
      <c r="J73" s="56">
        <v>420.29</v>
      </c>
      <c r="K73" s="56">
        <v>-4466.9799999999996</v>
      </c>
      <c r="L73" s="56">
        <v>-4394.58</v>
      </c>
      <c r="M73" s="56">
        <v>-4748.42</v>
      </c>
      <c r="N73" s="56">
        <v>-4860.6000000000004</v>
      </c>
      <c r="O73" s="63">
        <f>SUM(C73:N73)</f>
        <v>-54201.689999999995</v>
      </c>
    </row>
    <row r="74" spans="1:15" x14ac:dyDescent="0.3">
      <c r="B74" s="47" t="s">
        <v>223</v>
      </c>
      <c r="C74" s="56">
        <v>-4919.3900000000003</v>
      </c>
      <c r="D74" s="56">
        <v>-5322.28</v>
      </c>
      <c r="E74" s="56">
        <v>-4754.0600000000004</v>
      </c>
      <c r="F74" s="56">
        <v>-432.1</v>
      </c>
      <c r="G74" s="56">
        <v>-878.99</v>
      </c>
      <c r="H74" s="56">
        <v>-880.09</v>
      </c>
      <c r="I74" s="56">
        <v>260.74</v>
      </c>
      <c r="J74" s="56">
        <v>46.43</v>
      </c>
      <c r="K74" s="56">
        <v>243.69</v>
      </c>
      <c r="L74" s="56">
        <v>2011.44</v>
      </c>
      <c r="M74" s="56">
        <v>2170.0300000000002</v>
      </c>
      <c r="N74" s="56">
        <v>2137.9</v>
      </c>
      <c r="O74" s="63">
        <f>SUM(C74:N74)</f>
        <v>-10316.679999999998</v>
      </c>
    </row>
    <row r="75" spans="1:15" x14ac:dyDescent="0.3">
      <c r="B75" s="47" t="s">
        <v>224</v>
      </c>
      <c r="C75" s="56">
        <v>-11847.66</v>
      </c>
      <c r="D75" s="56">
        <v>-9494.42</v>
      </c>
      <c r="E75" s="56">
        <v>-4930.16</v>
      </c>
      <c r="F75" s="56">
        <v>-4008.6</v>
      </c>
      <c r="G75" s="56">
        <v>-10176.35</v>
      </c>
      <c r="H75" s="56">
        <v>-2092.04</v>
      </c>
      <c r="I75" s="56">
        <v>-9047.07</v>
      </c>
      <c r="J75" s="56">
        <v>-2518.36</v>
      </c>
      <c r="K75" s="56">
        <v>-10367.17</v>
      </c>
      <c r="L75" s="56">
        <v>-11960.55</v>
      </c>
      <c r="M75" s="56">
        <v>-9181.07</v>
      </c>
      <c r="N75" s="56">
        <v>-12987.22</v>
      </c>
      <c r="O75" s="63">
        <f t="shared" ref="O75:O79" si="13">SUM(C75:N75)</f>
        <v>-98610.670000000013</v>
      </c>
    </row>
    <row r="76" spans="1:15" x14ac:dyDescent="0.3">
      <c r="B76" s="47" t="s">
        <v>225</v>
      </c>
      <c r="C76" s="56">
        <v>-4593.93</v>
      </c>
      <c r="D76" s="56">
        <v>-5185.99</v>
      </c>
      <c r="E76" s="56">
        <v>-4465.6000000000004</v>
      </c>
      <c r="F76" s="56">
        <v>-2581.44</v>
      </c>
      <c r="G76" s="56">
        <v>-4929.3500000000004</v>
      </c>
      <c r="H76" s="56">
        <v>-3829.87</v>
      </c>
      <c r="I76" s="56">
        <v>-4936.6499999999996</v>
      </c>
      <c r="J76" s="56">
        <v>-651.89</v>
      </c>
      <c r="K76" s="56">
        <v>-4371.96</v>
      </c>
      <c r="L76" s="56">
        <v>-4335.17</v>
      </c>
      <c r="M76" s="56">
        <v>-4216.1499999999996</v>
      </c>
      <c r="N76" s="56">
        <v>-3787.55</v>
      </c>
      <c r="O76" s="63">
        <f t="shared" si="13"/>
        <v>-47885.549999999996</v>
      </c>
    </row>
    <row r="77" spans="1:15" x14ac:dyDescent="0.3">
      <c r="B77" s="47" t="s">
        <v>226</v>
      </c>
      <c r="C77" s="56">
        <v>-2504.41</v>
      </c>
      <c r="D77" s="56">
        <v>-2638.24</v>
      </c>
      <c r="E77" s="56">
        <v>-59.08</v>
      </c>
      <c r="F77" s="56">
        <v>-1115.49</v>
      </c>
      <c r="G77" s="56">
        <v>-1669.81</v>
      </c>
      <c r="H77" s="56">
        <v>0</v>
      </c>
      <c r="I77" s="56">
        <v>0</v>
      </c>
      <c r="J77" s="56">
        <v>1101.9000000000001</v>
      </c>
      <c r="K77" s="56">
        <v>-64.349999999999994</v>
      </c>
      <c r="L77" s="56">
        <v>-1298.3800000000001</v>
      </c>
      <c r="M77" s="56">
        <v>-102.08</v>
      </c>
      <c r="N77" s="56">
        <v>-68.680000000000007</v>
      </c>
      <c r="O77" s="63">
        <f t="shared" si="13"/>
        <v>-8418.6200000000008</v>
      </c>
    </row>
    <row r="78" spans="1:15" x14ac:dyDescent="0.3">
      <c r="B78" s="47" t="s">
        <v>227</v>
      </c>
      <c r="C78" s="56">
        <v>18693.57</v>
      </c>
      <c r="D78" s="56">
        <v>20224.59</v>
      </c>
      <c r="E78" s="56">
        <v>24150.55</v>
      </c>
      <c r="F78" s="56">
        <v>10081.48</v>
      </c>
      <c r="G78" s="56">
        <v>20508.88</v>
      </c>
      <c r="H78" s="56">
        <v>0</v>
      </c>
      <c r="I78" s="56">
        <v>0</v>
      </c>
      <c r="J78" s="56">
        <v>-355.93</v>
      </c>
      <c r="K78" s="56">
        <v>-6629.84</v>
      </c>
      <c r="L78" s="56">
        <v>-17382.990000000002</v>
      </c>
      <c r="M78" s="56">
        <v>3778.13</v>
      </c>
      <c r="N78" s="56">
        <v>-3520.57</v>
      </c>
      <c r="O78" s="63">
        <f>SUM(C78:N78)</f>
        <v>69547.87000000001</v>
      </c>
    </row>
    <row r="79" spans="1:15" x14ac:dyDescent="0.3">
      <c r="B79" s="70"/>
      <c r="C79" s="63">
        <f>SUM(C73:C78)*-1</f>
        <v>10064.57</v>
      </c>
      <c r="D79" s="63">
        <f t="shared" ref="D79:G79" si="14">SUM(D73:D78)*-1</f>
        <v>15469.939999999999</v>
      </c>
      <c r="E79" s="63">
        <f t="shared" si="14"/>
        <v>-6659.7999999999993</v>
      </c>
      <c r="F79" s="63">
        <f t="shared" si="14"/>
        <v>-1482.1599999999999</v>
      </c>
      <c r="G79" s="63">
        <f t="shared" si="14"/>
        <v>2424.260000000002</v>
      </c>
      <c r="H79" s="63">
        <f t="shared" ref="H79:N79" si="15">SUM(H73:H78)*-1</f>
        <v>11305.59</v>
      </c>
      <c r="I79" s="63">
        <f t="shared" si="15"/>
        <v>18402.260000000002</v>
      </c>
      <c r="J79" s="63">
        <f t="shared" si="15"/>
        <v>1957.5600000000002</v>
      </c>
      <c r="K79" s="63">
        <f t="shared" si="15"/>
        <v>25656.609999999997</v>
      </c>
      <c r="L79" s="63">
        <f t="shared" si="15"/>
        <v>37360.230000000003</v>
      </c>
      <c r="M79" s="63">
        <f t="shared" si="15"/>
        <v>12299.559999999998</v>
      </c>
      <c r="N79" s="63">
        <f t="shared" si="15"/>
        <v>23086.720000000001</v>
      </c>
      <c r="O79" s="63">
        <f t="shared" si="13"/>
        <v>149885.34</v>
      </c>
    </row>
    <row r="80" spans="1:15" x14ac:dyDescent="0.3">
      <c r="B80" s="70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</row>
    <row r="81" spans="2:15" x14ac:dyDescent="0.3">
      <c r="B81" s="70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</row>
    <row r="82" spans="2:15" x14ac:dyDescent="0.3">
      <c r="B82" s="47" t="s">
        <v>228</v>
      </c>
      <c r="C82" s="56">
        <v>-1788.45</v>
      </c>
      <c r="D82" s="56">
        <v>-628.01</v>
      </c>
      <c r="E82" s="56">
        <v>-1969.56</v>
      </c>
      <c r="F82" s="56">
        <v>653.41999999999996</v>
      </c>
      <c r="G82" s="56">
        <v>6659.78</v>
      </c>
      <c r="H82" s="56">
        <v>-1202.68</v>
      </c>
      <c r="I82" s="56">
        <v>-1850.04</v>
      </c>
      <c r="J82" s="56">
        <v>2042.13</v>
      </c>
      <c r="K82" s="56">
        <v>-909.38</v>
      </c>
      <c r="L82" s="56">
        <v>-1750.74</v>
      </c>
      <c r="M82" s="56">
        <v>7600.33</v>
      </c>
      <c r="N82" s="56">
        <v>-1871.95</v>
      </c>
      <c r="O82" s="63">
        <f>SUM(C82:N82)</f>
        <v>4984.8499999999995</v>
      </c>
    </row>
    <row r="83" spans="2:15" x14ac:dyDescent="0.3">
      <c r="B83" s="47" t="s">
        <v>229</v>
      </c>
      <c r="C83" s="56">
        <v>-813.75</v>
      </c>
      <c r="D83" s="56">
        <v>8177.31</v>
      </c>
      <c r="E83" s="56">
        <v>2742.39</v>
      </c>
      <c r="F83" s="56">
        <v>10132.950000000001</v>
      </c>
      <c r="G83" s="56">
        <v>-9408.57</v>
      </c>
      <c r="H83" s="56">
        <v>-6606.47</v>
      </c>
      <c r="I83" s="56">
        <v>7227.11</v>
      </c>
      <c r="J83" s="56">
        <v>6181.71</v>
      </c>
      <c r="K83" s="56">
        <v>-6939.25</v>
      </c>
      <c r="L83" s="56">
        <v>5867.21</v>
      </c>
      <c r="M83" s="56">
        <v>-15042.87</v>
      </c>
      <c r="N83" s="56">
        <v>-20343.47</v>
      </c>
      <c r="O83" s="63">
        <f t="shared" ref="O83:O94" si="16">SUM(C83:N83)</f>
        <v>-18825.700000000004</v>
      </c>
    </row>
    <row r="84" spans="2:15" x14ac:dyDescent="0.3">
      <c r="B84" s="47" t="s">
        <v>230</v>
      </c>
      <c r="C84" s="56">
        <v>-28984.76</v>
      </c>
      <c r="D84" s="56">
        <v>-43167.12</v>
      </c>
      <c r="E84" s="56">
        <v>-37392.160000000003</v>
      </c>
      <c r="F84" s="56">
        <v>-24621.94</v>
      </c>
      <c r="G84" s="56">
        <v>-38628.959999999999</v>
      </c>
      <c r="H84" s="56">
        <v>-29287.84</v>
      </c>
      <c r="I84" s="56">
        <v>-42699.4</v>
      </c>
      <c r="J84" s="56">
        <v>-13599.3</v>
      </c>
      <c r="K84" s="56">
        <v>-34587.300000000003</v>
      </c>
      <c r="L84" s="56">
        <v>-36119.599999999999</v>
      </c>
      <c r="M84" s="56">
        <v>-31974.1</v>
      </c>
      <c r="N84" s="56">
        <v>-24261.29</v>
      </c>
      <c r="O84" s="63">
        <f t="shared" si="16"/>
        <v>-385323.7699999999</v>
      </c>
    </row>
    <row r="85" spans="2:15" x14ac:dyDescent="0.3">
      <c r="B85" s="47" t="s">
        <v>237</v>
      </c>
      <c r="C85" s="56">
        <v>0</v>
      </c>
      <c r="D85" s="56">
        <v>0</v>
      </c>
      <c r="E85" s="56">
        <v>501.14</v>
      </c>
      <c r="F85" s="56">
        <v>7110.29</v>
      </c>
      <c r="G85" s="56">
        <v>103.24</v>
      </c>
      <c r="H85" s="56">
        <v>0</v>
      </c>
      <c r="I85" s="56">
        <v>557.94000000000005</v>
      </c>
      <c r="J85" s="56">
        <v>15412.14</v>
      </c>
      <c r="K85" s="56">
        <v>3870.07</v>
      </c>
      <c r="L85" s="56">
        <v>276.91000000000003</v>
      </c>
      <c r="M85" s="56">
        <v>0</v>
      </c>
      <c r="N85" s="56">
        <v>0</v>
      </c>
      <c r="O85" s="63">
        <f t="shared" si="16"/>
        <v>27831.73</v>
      </c>
    </row>
    <row r="86" spans="2:15" x14ac:dyDescent="0.3">
      <c r="B86" s="47" t="s">
        <v>238</v>
      </c>
      <c r="C86" s="56">
        <v>0</v>
      </c>
      <c r="D86" s="56">
        <v>0</v>
      </c>
      <c r="E86" s="56">
        <v>0</v>
      </c>
      <c r="F86" s="56">
        <v>6057.21</v>
      </c>
      <c r="G86" s="56">
        <v>0</v>
      </c>
      <c r="H86" s="56">
        <v>0</v>
      </c>
      <c r="I86" s="56">
        <v>0</v>
      </c>
      <c r="J86" s="56">
        <v>12441.21</v>
      </c>
      <c r="K86" s="56">
        <v>1414.42</v>
      </c>
      <c r="L86" s="56">
        <v>0</v>
      </c>
      <c r="M86" s="56">
        <v>0</v>
      </c>
      <c r="N86" s="56">
        <v>0</v>
      </c>
      <c r="O86" s="63">
        <f t="shared" si="16"/>
        <v>19912.839999999997</v>
      </c>
    </row>
    <row r="87" spans="2:15" x14ac:dyDescent="0.3">
      <c r="B87" s="47" t="s">
        <v>234</v>
      </c>
      <c r="C87" s="56">
        <v>-12350.09</v>
      </c>
      <c r="D87" s="56">
        <v>-12190.75</v>
      </c>
      <c r="E87" s="56">
        <v>-11234.6</v>
      </c>
      <c r="F87" s="56">
        <v>-7734.67</v>
      </c>
      <c r="G87" s="56">
        <v>-13130.95</v>
      </c>
      <c r="H87" s="56">
        <v>-8945.4699999999993</v>
      </c>
      <c r="I87" s="56">
        <v>-13705.45</v>
      </c>
      <c r="J87" s="56">
        <v>-13010.67</v>
      </c>
      <c r="K87" s="56">
        <v>-12720.62</v>
      </c>
      <c r="L87" s="56">
        <v>-13377.17</v>
      </c>
      <c r="M87" s="56">
        <v>-13910.62</v>
      </c>
      <c r="N87" s="56">
        <v>-9519.94</v>
      </c>
      <c r="O87" s="63">
        <f t="shared" si="16"/>
        <v>-141831</v>
      </c>
    </row>
    <row r="88" spans="2:15" x14ac:dyDescent="0.3">
      <c r="B88" s="47" t="s">
        <v>239</v>
      </c>
      <c r="C88" s="56">
        <v>-15409.76</v>
      </c>
      <c r="D88" s="56">
        <v>-16211.55</v>
      </c>
      <c r="E88" s="56">
        <v>-12377.92</v>
      </c>
      <c r="F88" s="56">
        <v>-15459.86</v>
      </c>
      <c r="G88" s="56">
        <v>-14607.43</v>
      </c>
      <c r="H88" s="56">
        <v>-14555.83</v>
      </c>
      <c r="I88" s="56">
        <v>-11820.15</v>
      </c>
      <c r="J88" s="56">
        <v>-18375.43</v>
      </c>
      <c r="K88" s="56">
        <v>-14659.07</v>
      </c>
      <c r="L88" s="56">
        <v>-14762.29</v>
      </c>
      <c r="M88" s="56">
        <v>-11562.07</v>
      </c>
      <c r="N88" s="56">
        <v>-7226.29</v>
      </c>
      <c r="O88" s="63">
        <f t="shared" si="16"/>
        <v>-167027.65000000002</v>
      </c>
    </row>
    <row r="89" spans="2:15" x14ac:dyDescent="0.3">
      <c r="B89" s="47" t="s">
        <v>240</v>
      </c>
      <c r="C89" s="56">
        <v>0</v>
      </c>
      <c r="D89" s="56">
        <v>0</v>
      </c>
      <c r="E89" s="56">
        <v>0</v>
      </c>
      <c r="F89" s="56">
        <v>6418</v>
      </c>
      <c r="G89" s="56">
        <v>0</v>
      </c>
      <c r="H89" s="56">
        <v>0</v>
      </c>
      <c r="I89" s="56">
        <v>0</v>
      </c>
      <c r="J89" s="56">
        <v>17604.25</v>
      </c>
      <c r="K89" s="56">
        <v>34.5</v>
      </c>
      <c r="L89" s="56">
        <v>0</v>
      </c>
      <c r="M89" s="56">
        <v>0</v>
      </c>
      <c r="N89" s="56">
        <v>0</v>
      </c>
      <c r="O89" s="63">
        <f t="shared" si="16"/>
        <v>24056.75</v>
      </c>
    </row>
    <row r="90" spans="2:15" x14ac:dyDescent="0.3">
      <c r="B90" s="47" t="s">
        <v>241</v>
      </c>
      <c r="C90" s="56">
        <v>0</v>
      </c>
      <c r="D90" s="56">
        <v>0</v>
      </c>
      <c r="E90" s="56">
        <v>0</v>
      </c>
      <c r="F90" s="56">
        <v>12328.27</v>
      </c>
      <c r="G90" s="56">
        <v>1690.35</v>
      </c>
      <c r="H90" s="56">
        <v>0</v>
      </c>
      <c r="I90" s="56">
        <v>155</v>
      </c>
      <c r="J90" s="56">
        <v>6717.05</v>
      </c>
      <c r="K90" s="56">
        <v>3895.52</v>
      </c>
      <c r="L90" s="56">
        <v>138</v>
      </c>
      <c r="M90" s="56">
        <v>0</v>
      </c>
      <c r="N90" s="56">
        <v>0</v>
      </c>
      <c r="O90" s="63">
        <f t="shared" si="16"/>
        <v>24924.190000000002</v>
      </c>
    </row>
    <row r="91" spans="2:15" x14ac:dyDescent="0.3">
      <c r="B91" s="47" t="s">
        <v>242</v>
      </c>
      <c r="C91" s="56">
        <v>0</v>
      </c>
      <c r="D91" s="56">
        <v>0</v>
      </c>
      <c r="E91" s="56">
        <v>0</v>
      </c>
      <c r="F91" s="56">
        <v>7182</v>
      </c>
      <c r="G91" s="56">
        <v>0</v>
      </c>
      <c r="H91" s="56">
        <v>0</v>
      </c>
      <c r="I91" s="56">
        <v>0</v>
      </c>
      <c r="J91" s="56">
        <v>6770.5</v>
      </c>
      <c r="K91" s="56">
        <v>435</v>
      </c>
      <c r="L91" s="56">
        <v>0</v>
      </c>
      <c r="M91" s="56">
        <v>0</v>
      </c>
      <c r="N91" s="56">
        <v>0</v>
      </c>
      <c r="O91" s="63">
        <f t="shared" si="16"/>
        <v>14387.5</v>
      </c>
    </row>
    <row r="92" spans="2:15" x14ac:dyDescent="0.3">
      <c r="B92" s="47" t="s">
        <v>243</v>
      </c>
      <c r="C92" s="56">
        <v>0</v>
      </c>
      <c r="D92" s="56">
        <v>0</v>
      </c>
      <c r="E92" s="56">
        <v>0</v>
      </c>
      <c r="F92" s="56">
        <v>0</v>
      </c>
      <c r="G92" s="56">
        <v>0</v>
      </c>
      <c r="H92" s="56">
        <v>0</v>
      </c>
      <c r="I92" s="56">
        <v>0</v>
      </c>
      <c r="J92" s="56">
        <v>0</v>
      </c>
      <c r="K92" s="56">
        <v>0</v>
      </c>
      <c r="L92" s="56">
        <v>0</v>
      </c>
      <c r="M92" s="56">
        <v>0</v>
      </c>
      <c r="N92" s="56">
        <v>-992</v>
      </c>
      <c r="O92" s="63">
        <f t="shared" si="16"/>
        <v>-992</v>
      </c>
    </row>
    <row r="93" spans="2:15" x14ac:dyDescent="0.3">
      <c r="B93" s="47" t="s">
        <v>244</v>
      </c>
      <c r="C93" s="56">
        <v>-600</v>
      </c>
      <c r="D93" s="56">
        <v>-637.5</v>
      </c>
      <c r="E93" s="56">
        <v>-937.5</v>
      </c>
      <c r="F93" s="56">
        <v>-9987.5</v>
      </c>
      <c r="G93" s="56">
        <v>-2801</v>
      </c>
      <c r="H93" s="56">
        <v>-1078</v>
      </c>
      <c r="I93" s="56">
        <v>-1655.5</v>
      </c>
      <c r="J93" s="56">
        <v>-14209.5</v>
      </c>
      <c r="K93" s="56">
        <v>-2079</v>
      </c>
      <c r="L93" s="56">
        <v>-1232</v>
      </c>
      <c r="M93" s="56">
        <v>0</v>
      </c>
      <c r="N93" s="56">
        <v>0</v>
      </c>
      <c r="O93" s="63">
        <f t="shared" si="16"/>
        <v>-35217.5</v>
      </c>
    </row>
    <row r="94" spans="2:15" x14ac:dyDescent="0.3">
      <c r="C94" s="50">
        <f t="shared" ref="C94:N94" si="17">SUM(C82:C93)*-1</f>
        <v>59946.810000000005</v>
      </c>
      <c r="D94" s="50">
        <f t="shared" si="17"/>
        <v>64657.619999999995</v>
      </c>
      <c r="E94" s="50">
        <f t="shared" si="17"/>
        <v>60668.21</v>
      </c>
      <c r="F94" s="50">
        <f t="shared" si="17"/>
        <v>7921.8299999999981</v>
      </c>
      <c r="G94" s="50">
        <f t="shared" si="17"/>
        <v>70123.540000000008</v>
      </c>
      <c r="H94" s="50">
        <f t="shared" si="17"/>
        <v>61676.29</v>
      </c>
      <c r="I94" s="50">
        <f t="shared" si="17"/>
        <v>63790.49</v>
      </c>
      <c r="J94" s="50">
        <f t="shared" si="17"/>
        <v>-7974.09</v>
      </c>
      <c r="K94" s="50">
        <f t="shared" si="17"/>
        <v>62245.110000000008</v>
      </c>
      <c r="L94" s="50">
        <f t="shared" si="17"/>
        <v>60959.68</v>
      </c>
      <c r="M94" s="50">
        <f t="shared" si="17"/>
        <v>64889.33</v>
      </c>
      <c r="N94" s="50">
        <f t="shared" si="17"/>
        <v>64214.94000000001</v>
      </c>
      <c r="O94" s="63">
        <f t="shared" si="16"/>
        <v>633119.76</v>
      </c>
    </row>
    <row r="98" spans="2:15" x14ac:dyDescent="0.3">
      <c r="B98" s="46" t="s">
        <v>15</v>
      </c>
      <c r="C98" s="50">
        <f t="shared" ref="C98:O98" si="18">C94+C64</f>
        <v>187922.1</v>
      </c>
      <c r="D98" s="50">
        <f t="shared" si="18"/>
        <v>191275.03</v>
      </c>
      <c r="E98" s="50">
        <f t="shared" si="18"/>
        <v>193549.49999999997</v>
      </c>
      <c r="F98" s="50">
        <f t="shared" si="18"/>
        <v>138902.46999999997</v>
      </c>
      <c r="G98" s="50">
        <f t="shared" si="18"/>
        <v>202690.28000000003</v>
      </c>
      <c r="H98" s="50">
        <f t="shared" si="18"/>
        <v>193141.13</v>
      </c>
      <c r="I98" s="50">
        <f t="shared" si="18"/>
        <v>181386.83</v>
      </c>
      <c r="J98" s="50">
        <f t="shared" si="18"/>
        <v>109509.51</v>
      </c>
      <c r="K98" s="50">
        <f t="shared" si="18"/>
        <v>178586.31000000003</v>
      </c>
      <c r="L98" s="50">
        <f t="shared" si="18"/>
        <v>185527.66999999998</v>
      </c>
      <c r="M98" s="50">
        <f t="shared" si="18"/>
        <v>188254.87</v>
      </c>
      <c r="N98" s="50">
        <f t="shared" si="18"/>
        <v>190062.55000000002</v>
      </c>
      <c r="O98" s="50">
        <f t="shared" si="18"/>
        <v>2140808.25</v>
      </c>
    </row>
    <row r="99" spans="2:15" x14ac:dyDescent="0.3">
      <c r="B99" s="46" t="s">
        <v>188</v>
      </c>
      <c r="C99" s="50">
        <f>C79+C52</f>
        <v>30378.25</v>
      </c>
      <c r="D99" s="50">
        <f t="shared" ref="D99:O99" si="19">D79+D52</f>
        <v>42514.59</v>
      </c>
      <c r="E99" s="50">
        <f t="shared" si="19"/>
        <v>-22583.469999999998</v>
      </c>
      <c r="F99" s="50">
        <f t="shared" si="19"/>
        <v>-5433.559999999994</v>
      </c>
      <c r="G99" s="50">
        <f t="shared" si="19"/>
        <v>2808.7799999999988</v>
      </c>
      <c r="H99" s="50">
        <f t="shared" si="19"/>
        <v>35494.53</v>
      </c>
      <c r="I99" s="50">
        <f t="shared" si="19"/>
        <v>50592.759999999995</v>
      </c>
      <c r="J99" s="50">
        <f t="shared" si="19"/>
        <v>45988.509999999995</v>
      </c>
      <c r="K99" s="50">
        <f t="shared" si="19"/>
        <v>74982.67</v>
      </c>
      <c r="L99" s="50">
        <f t="shared" si="19"/>
        <v>111554.07</v>
      </c>
      <c r="M99" s="50">
        <f t="shared" si="19"/>
        <v>33487.619999999995</v>
      </c>
      <c r="N99" s="50">
        <f t="shared" si="19"/>
        <v>64789.97</v>
      </c>
      <c r="O99" s="50">
        <f t="shared" si="19"/>
        <v>464574.71999999997</v>
      </c>
    </row>
  </sheetData>
  <pageMargins left="0.7" right="0.7" top="0.75" bottom="0.75" header="0.3" footer="0.3"/>
  <pageSetup orientation="portrait" r:id="rId1"/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H88"/>
  <sheetViews>
    <sheetView workbookViewId="0">
      <selection activeCell="J4" sqref="J4:L7"/>
    </sheetView>
  </sheetViews>
  <sheetFormatPr defaultColWidth="9.375" defaultRowHeight="14.4" x14ac:dyDescent="0.3"/>
  <cols>
    <col min="1" max="1" width="9.375" style="123"/>
    <col min="2" max="2" width="40.625" style="123" bestFit="1" customWidth="1"/>
    <col min="3" max="3" width="11.5" style="123" customWidth="1"/>
    <col min="4" max="4" width="11.875" style="123" customWidth="1"/>
    <col min="5" max="5" width="12.625" style="122" bestFit="1" customWidth="1"/>
    <col min="6" max="6" width="40.625" style="123" bestFit="1" customWidth="1"/>
    <col min="7" max="7" width="12" style="123" customWidth="1"/>
    <col min="8" max="8" width="12.5" style="123" customWidth="1"/>
    <col min="9" max="16384" width="9.375" style="123"/>
  </cols>
  <sheetData>
    <row r="2" spans="2:8" ht="15.6" x14ac:dyDescent="0.3">
      <c r="B2" s="120" t="s">
        <v>329</v>
      </c>
      <c r="C2" s="121"/>
      <c r="D2" s="121"/>
      <c r="F2" s="120" t="s">
        <v>329</v>
      </c>
      <c r="G2" s="121"/>
      <c r="H2" s="121"/>
    </row>
    <row r="3" spans="2:8" x14ac:dyDescent="0.3">
      <c r="B3" s="124" t="s">
        <v>192</v>
      </c>
      <c r="C3" s="62" t="s">
        <v>207</v>
      </c>
      <c r="D3" s="62" t="s">
        <v>208</v>
      </c>
      <c r="F3" s="124" t="s">
        <v>192</v>
      </c>
      <c r="G3" s="62" t="s">
        <v>418</v>
      </c>
      <c r="H3" s="62" t="s">
        <v>419</v>
      </c>
    </row>
    <row r="4" spans="2:8" x14ac:dyDescent="0.3">
      <c r="B4" s="125" t="s">
        <v>249</v>
      </c>
      <c r="C4" s="126"/>
      <c r="D4" s="126"/>
      <c r="F4" s="125" t="s">
        <v>249</v>
      </c>
      <c r="G4" s="126"/>
      <c r="H4" s="126"/>
    </row>
    <row r="5" spans="2:8" x14ac:dyDescent="0.3">
      <c r="B5" s="127" t="s">
        <v>248</v>
      </c>
      <c r="C5" s="128"/>
      <c r="D5" s="128"/>
      <c r="F5" s="127" t="s">
        <v>248</v>
      </c>
      <c r="G5" s="128"/>
      <c r="H5" s="128"/>
    </row>
    <row r="6" spans="2:8" x14ac:dyDescent="0.3">
      <c r="B6" s="127" t="s">
        <v>258</v>
      </c>
      <c r="C6" s="128"/>
      <c r="D6" s="128"/>
      <c r="F6" s="127" t="s">
        <v>258</v>
      </c>
      <c r="G6" s="128"/>
      <c r="H6" s="128"/>
    </row>
    <row r="7" spans="2:8" x14ac:dyDescent="0.3">
      <c r="B7" s="127" t="s">
        <v>255</v>
      </c>
      <c r="C7" s="128"/>
      <c r="D7" s="128"/>
      <c r="F7" s="127" t="s">
        <v>255</v>
      </c>
      <c r="G7" s="128"/>
      <c r="H7" s="128"/>
    </row>
    <row r="8" spans="2:8" x14ac:dyDescent="0.3">
      <c r="B8" s="127" t="s">
        <v>268</v>
      </c>
      <c r="C8" s="128"/>
      <c r="D8" s="128"/>
      <c r="F8" s="127" t="s">
        <v>268</v>
      </c>
      <c r="G8" s="128"/>
      <c r="H8" s="128"/>
    </row>
    <row r="9" spans="2:8" x14ac:dyDescent="0.3">
      <c r="B9" s="127" t="s">
        <v>330</v>
      </c>
      <c r="C9" s="128"/>
      <c r="D9" s="128"/>
      <c r="F9" s="127" t="s">
        <v>330</v>
      </c>
      <c r="G9" s="128"/>
      <c r="H9" s="128"/>
    </row>
    <row r="10" spans="2:8" x14ac:dyDescent="0.3">
      <c r="B10" s="127" t="s">
        <v>331</v>
      </c>
      <c r="C10" s="128"/>
      <c r="D10" s="128"/>
      <c r="F10" s="127" t="s">
        <v>331</v>
      </c>
      <c r="G10" s="128"/>
      <c r="H10" s="128"/>
    </row>
    <row r="11" spans="2:8" x14ac:dyDescent="0.3">
      <c r="B11" s="127" t="s">
        <v>270</v>
      </c>
      <c r="C11" s="128"/>
      <c r="D11" s="128"/>
      <c r="F11" s="127" t="s">
        <v>270</v>
      </c>
      <c r="G11" s="128"/>
      <c r="H11" s="128"/>
    </row>
    <row r="12" spans="2:8" x14ac:dyDescent="0.3">
      <c r="B12" s="64" t="s">
        <v>228</v>
      </c>
      <c r="C12" s="129">
        <v>43978.97</v>
      </c>
      <c r="D12" s="129">
        <v>9951.8700000000008</v>
      </c>
      <c r="E12" s="122">
        <f>C12+D12-G12-H12</f>
        <v>32868.060000000005</v>
      </c>
      <c r="F12" s="64" t="s">
        <v>228</v>
      </c>
      <c r="G12" s="129">
        <v>20720.61</v>
      </c>
      <c r="H12" s="129">
        <v>342.17</v>
      </c>
    </row>
    <row r="13" spans="2:8" x14ac:dyDescent="0.3">
      <c r="B13" s="125" t="s">
        <v>229</v>
      </c>
      <c r="C13" s="129">
        <v>76406.539999999994</v>
      </c>
      <c r="D13" s="129">
        <v>-92634.85</v>
      </c>
      <c r="E13" s="122">
        <f t="shared" ref="E13:E76" si="0">C13+D13-G13-H13</f>
        <v>-22876.62000000001</v>
      </c>
      <c r="F13" s="125" t="s">
        <v>229</v>
      </c>
      <c r="G13" s="129">
        <v>35706.06</v>
      </c>
      <c r="H13" s="129">
        <v>-29057.75</v>
      </c>
    </row>
    <row r="14" spans="2:8" x14ac:dyDescent="0.3">
      <c r="B14" s="64" t="s">
        <v>332</v>
      </c>
      <c r="C14" s="129">
        <v>266579.69</v>
      </c>
      <c r="D14" s="129">
        <v>290496.53999999998</v>
      </c>
      <c r="E14" s="122">
        <f t="shared" si="0"/>
        <v>38985.02999999997</v>
      </c>
      <c r="F14" s="64" t="s">
        <v>332</v>
      </c>
      <c r="G14" s="129">
        <v>251099.37</v>
      </c>
      <c r="H14" s="129">
        <v>266991.83</v>
      </c>
    </row>
    <row r="15" spans="2:8" x14ac:dyDescent="0.3">
      <c r="B15" s="64" t="s">
        <v>333</v>
      </c>
      <c r="C15" s="129">
        <v>12259.01</v>
      </c>
      <c r="D15" s="129">
        <v>6630.25</v>
      </c>
      <c r="E15" s="122">
        <f t="shared" si="0"/>
        <v>-8182.6299999999992</v>
      </c>
      <c r="F15" s="64" t="s">
        <v>333</v>
      </c>
      <c r="G15" s="129">
        <v>11436.94</v>
      </c>
      <c r="H15" s="129">
        <v>15634.95</v>
      </c>
    </row>
    <row r="16" spans="2:8" x14ac:dyDescent="0.3">
      <c r="B16" s="64" t="s">
        <v>334</v>
      </c>
      <c r="C16" s="129">
        <v>1747.45</v>
      </c>
      <c r="D16" s="129">
        <v>2482.02</v>
      </c>
      <c r="E16" s="122">
        <f t="shared" si="0"/>
        <v>-1476.4599999999996</v>
      </c>
      <c r="F16" s="64" t="s">
        <v>334</v>
      </c>
      <c r="G16" s="129">
        <v>2782.68</v>
      </c>
      <c r="H16" s="129">
        <v>2923.25</v>
      </c>
    </row>
    <row r="17" spans="2:8" x14ac:dyDescent="0.3">
      <c r="B17" s="64" t="s">
        <v>335</v>
      </c>
      <c r="C17" s="129">
        <v>1012.33</v>
      </c>
      <c r="D17" s="129">
        <v>1129.74</v>
      </c>
      <c r="E17" s="122">
        <f t="shared" si="0"/>
        <v>-526.24999999999977</v>
      </c>
      <c r="F17" s="64" t="s">
        <v>335</v>
      </c>
      <c r="G17" s="129">
        <v>1308.58</v>
      </c>
      <c r="H17" s="129">
        <v>1359.74</v>
      </c>
    </row>
    <row r="18" spans="2:8" x14ac:dyDescent="0.3">
      <c r="B18" s="64" t="s">
        <v>336</v>
      </c>
      <c r="C18" s="129">
        <v>50500.39</v>
      </c>
      <c r="D18" s="129">
        <v>64567.02</v>
      </c>
      <c r="E18" s="122">
        <f t="shared" si="0"/>
        <v>20920.350000000006</v>
      </c>
      <c r="F18" s="64" t="s">
        <v>336</v>
      </c>
      <c r="G18" s="129">
        <v>46371.39</v>
      </c>
      <c r="H18" s="129">
        <v>47775.67</v>
      </c>
    </row>
    <row r="19" spans="2:8" x14ac:dyDescent="0.3">
      <c r="B19" s="64" t="s">
        <v>337</v>
      </c>
      <c r="C19" s="129">
        <v>5229.1000000000004</v>
      </c>
      <c r="D19" s="129">
        <v>7330.21</v>
      </c>
      <c r="E19" s="122">
        <f t="shared" si="0"/>
        <v>3108.9400000000014</v>
      </c>
      <c r="F19" s="64" t="s">
        <v>337</v>
      </c>
      <c r="G19" s="129">
        <v>5621.86</v>
      </c>
      <c r="H19" s="129">
        <v>3828.51</v>
      </c>
    </row>
    <row r="20" spans="2:8" x14ac:dyDescent="0.3">
      <c r="B20" s="64" t="s">
        <v>338</v>
      </c>
      <c r="C20" s="129">
        <v>16342.65</v>
      </c>
      <c r="D20" s="129">
        <v>16011.64</v>
      </c>
      <c r="E20" s="122">
        <f t="shared" si="0"/>
        <v>2717.7700000000004</v>
      </c>
      <c r="F20" s="64" t="s">
        <v>338</v>
      </c>
      <c r="G20" s="129">
        <v>14861.57</v>
      </c>
      <c r="H20" s="129">
        <v>14774.95</v>
      </c>
    </row>
    <row r="21" spans="2:8" x14ac:dyDescent="0.3">
      <c r="B21" s="64" t="s">
        <v>339</v>
      </c>
      <c r="C21" s="129">
        <v>367.37</v>
      </c>
      <c r="D21" s="129">
        <v>501.9</v>
      </c>
      <c r="E21" s="122">
        <f t="shared" si="0"/>
        <v>141.01</v>
      </c>
      <c r="F21" s="64" t="s">
        <v>339</v>
      </c>
      <c r="G21" s="129">
        <v>361.51</v>
      </c>
      <c r="H21" s="129">
        <v>366.75</v>
      </c>
    </row>
    <row r="22" spans="2:8" x14ac:dyDescent="0.3">
      <c r="B22" s="64" t="s">
        <v>340</v>
      </c>
      <c r="C22" s="129">
        <v>410527.55</v>
      </c>
      <c r="D22" s="129">
        <v>420604.42</v>
      </c>
      <c r="E22" s="122">
        <f t="shared" si="0"/>
        <v>-7685.0600000000559</v>
      </c>
      <c r="F22" s="64" t="s">
        <v>340</v>
      </c>
      <c r="G22" s="129">
        <v>418620.01</v>
      </c>
      <c r="H22" s="129">
        <v>420197.02</v>
      </c>
    </row>
    <row r="23" spans="2:8" x14ac:dyDescent="0.3">
      <c r="B23" s="64" t="s">
        <v>341</v>
      </c>
      <c r="C23" s="129">
        <v>4494.34</v>
      </c>
      <c r="D23" s="129">
        <v>2625.39</v>
      </c>
      <c r="E23" s="122">
        <f t="shared" si="0"/>
        <v>-2918.8</v>
      </c>
      <c r="F23" s="64" t="s">
        <v>341</v>
      </c>
      <c r="G23" s="129">
        <v>5034.37</v>
      </c>
      <c r="H23" s="129">
        <v>5004.16</v>
      </c>
    </row>
    <row r="24" spans="2:8" x14ac:dyDescent="0.3">
      <c r="B24" s="64" t="s">
        <v>342</v>
      </c>
      <c r="C24" s="129">
        <v>6498.95</v>
      </c>
      <c r="D24" s="129">
        <v>6953.74</v>
      </c>
      <c r="E24" s="122">
        <f t="shared" si="0"/>
        <v>-993.50000000000182</v>
      </c>
      <c r="F24" s="64" t="s">
        <v>342</v>
      </c>
      <c r="G24" s="129">
        <v>7679.56</v>
      </c>
      <c r="H24" s="129">
        <v>6766.63</v>
      </c>
    </row>
    <row r="25" spans="2:8" x14ac:dyDescent="0.3">
      <c r="B25" s="64" t="s">
        <v>343</v>
      </c>
      <c r="C25" s="129">
        <v>787.54</v>
      </c>
      <c r="D25" s="129">
        <v>825.79</v>
      </c>
      <c r="E25" s="122">
        <f t="shared" si="0"/>
        <v>-344.03000000000009</v>
      </c>
      <c r="F25" s="64" t="s">
        <v>343</v>
      </c>
      <c r="G25" s="129">
        <v>900.59</v>
      </c>
      <c r="H25" s="129">
        <v>1056.77</v>
      </c>
    </row>
    <row r="26" spans="2:8" x14ac:dyDescent="0.3">
      <c r="B26" s="64" t="s">
        <v>344</v>
      </c>
      <c r="C26" s="129">
        <v>57597.33</v>
      </c>
      <c r="D26" s="129">
        <v>66422.960000000006</v>
      </c>
      <c r="E26" s="122">
        <f t="shared" si="0"/>
        <v>14966.37000000001</v>
      </c>
      <c r="F26" s="64" t="s">
        <v>344</v>
      </c>
      <c r="G26" s="129">
        <v>54868.92</v>
      </c>
      <c r="H26" s="129">
        <v>54185</v>
      </c>
    </row>
    <row r="27" spans="2:8" x14ac:dyDescent="0.3">
      <c r="B27" s="64" t="s">
        <v>345</v>
      </c>
      <c r="C27" s="129">
        <v>395528.55</v>
      </c>
      <c r="D27" s="129">
        <v>460680.92</v>
      </c>
      <c r="E27" s="130">
        <f t="shared" si="0"/>
        <v>281310.42999999993</v>
      </c>
      <c r="F27" s="64" t="s">
        <v>345</v>
      </c>
      <c r="G27" s="129">
        <v>272439.3</v>
      </c>
      <c r="H27" s="129">
        <v>302459.74</v>
      </c>
    </row>
    <row r="28" spans="2:8" x14ac:dyDescent="0.3">
      <c r="B28" s="64" t="s">
        <v>346</v>
      </c>
      <c r="C28" s="129">
        <v>9903.49</v>
      </c>
      <c r="D28" s="129">
        <v>10805.95</v>
      </c>
      <c r="E28" s="122">
        <f t="shared" si="0"/>
        <v>16844.240000000002</v>
      </c>
      <c r="F28" s="64" t="s">
        <v>346</v>
      </c>
      <c r="G28" s="129">
        <v>1906.66</v>
      </c>
      <c r="H28" s="129">
        <v>1958.54</v>
      </c>
    </row>
    <row r="29" spans="2:8" x14ac:dyDescent="0.3">
      <c r="B29" s="64" t="s">
        <v>347</v>
      </c>
      <c r="C29" s="129">
        <v>104049.69</v>
      </c>
      <c r="D29" s="129">
        <v>109177.65</v>
      </c>
      <c r="E29" s="122">
        <f t="shared" si="0"/>
        <v>17666.89</v>
      </c>
      <c r="F29" s="64" t="s">
        <v>347</v>
      </c>
      <c r="G29" s="129">
        <v>90104.06</v>
      </c>
      <c r="H29" s="129">
        <v>105456.39</v>
      </c>
    </row>
    <row r="30" spans="2:8" x14ac:dyDescent="0.3">
      <c r="B30" s="64" t="s">
        <v>348</v>
      </c>
      <c r="C30" s="129">
        <v>56180.93</v>
      </c>
      <c r="D30" s="129">
        <v>77629.02</v>
      </c>
      <c r="E30" s="122">
        <f t="shared" si="0"/>
        <v>18696.040000000023</v>
      </c>
      <c r="F30" s="64" t="s">
        <v>348</v>
      </c>
      <c r="G30" s="129">
        <v>61379.46</v>
      </c>
      <c r="H30" s="129">
        <v>53734.45</v>
      </c>
    </row>
    <row r="31" spans="2:8" x14ac:dyDescent="0.3">
      <c r="B31" s="64" t="s">
        <v>349</v>
      </c>
      <c r="C31" s="129">
        <v>39909.17</v>
      </c>
      <c r="D31" s="129">
        <v>39250.370000000003</v>
      </c>
      <c r="E31" s="122">
        <f t="shared" si="0"/>
        <v>6362.3500000000058</v>
      </c>
      <c r="F31" s="64" t="s">
        <v>349</v>
      </c>
      <c r="G31" s="129">
        <v>37301.57</v>
      </c>
      <c r="H31" s="129">
        <v>35495.620000000003</v>
      </c>
    </row>
    <row r="32" spans="2:8" x14ac:dyDescent="0.3">
      <c r="B32" s="64" t="s">
        <v>350</v>
      </c>
      <c r="C32" s="129">
        <v>593.27</v>
      </c>
      <c r="D32" s="129">
        <v>1658.31</v>
      </c>
      <c r="E32" s="122">
        <f t="shared" si="0"/>
        <v>2251.58</v>
      </c>
      <c r="F32" s="64" t="s">
        <v>350</v>
      </c>
      <c r="G32" s="129">
        <v>0</v>
      </c>
      <c r="H32" s="129">
        <v>0</v>
      </c>
    </row>
    <row r="33" spans="2:8" x14ac:dyDescent="0.3">
      <c r="B33" s="64" t="s">
        <v>351</v>
      </c>
      <c r="C33" s="129">
        <v>46795.59</v>
      </c>
      <c r="D33" s="129">
        <v>43914.49</v>
      </c>
      <c r="E33" s="122">
        <f t="shared" si="0"/>
        <v>-12156.000000000015</v>
      </c>
      <c r="F33" s="64" t="s">
        <v>351</v>
      </c>
      <c r="G33" s="129">
        <v>49036.18</v>
      </c>
      <c r="H33" s="129">
        <v>53829.9</v>
      </c>
    </row>
    <row r="34" spans="2:8" x14ac:dyDescent="0.3">
      <c r="B34" s="64" t="s">
        <v>352</v>
      </c>
      <c r="C34" s="129">
        <v>125053.14</v>
      </c>
      <c r="D34" s="129">
        <v>167714.43</v>
      </c>
      <c r="E34" s="122">
        <f t="shared" si="0"/>
        <v>20068.700000000012</v>
      </c>
      <c r="F34" s="64" t="s">
        <v>352</v>
      </c>
      <c r="G34" s="129">
        <v>131293.28</v>
      </c>
      <c r="H34" s="129">
        <v>141405.59</v>
      </c>
    </row>
    <row r="35" spans="2:8" x14ac:dyDescent="0.3">
      <c r="B35" s="64" t="s">
        <v>353</v>
      </c>
      <c r="C35" s="129"/>
      <c r="D35" s="129"/>
      <c r="E35" s="122">
        <f t="shared" si="0"/>
        <v>-6701.1</v>
      </c>
      <c r="F35" s="64" t="s">
        <v>353</v>
      </c>
      <c r="G35" s="129">
        <v>3129.03</v>
      </c>
      <c r="H35" s="129">
        <v>3572.07</v>
      </c>
    </row>
    <row r="36" spans="2:8" x14ac:dyDescent="0.3">
      <c r="B36" s="64" t="s">
        <v>354</v>
      </c>
      <c r="C36" s="68"/>
      <c r="D36" s="68"/>
      <c r="E36" s="122">
        <f t="shared" si="0"/>
        <v>0</v>
      </c>
      <c r="F36" s="64" t="s">
        <v>354</v>
      </c>
      <c r="G36" s="68"/>
      <c r="H36" s="68"/>
    </row>
    <row r="37" spans="2:8" x14ac:dyDescent="0.3">
      <c r="B37" s="64" t="s">
        <v>355</v>
      </c>
      <c r="C37" s="129">
        <v>6345.78</v>
      </c>
      <c r="D37" s="129">
        <v>7754.48</v>
      </c>
      <c r="E37" s="122">
        <f t="shared" si="0"/>
        <v>-6063.4800000000014</v>
      </c>
      <c r="F37" s="64" t="s">
        <v>355</v>
      </c>
      <c r="G37" s="129">
        <v>10262.73</v>
      </c>
      <c r="H37" s="129">
        <v>9901.01</v>
      </c>
    </row>
    <row r="38" spans="2:8" x14ac:dyDescent="0.3">
      <c r="B38" s="64" t="s">
        <v>356</v>
      </c>
      <c r="C38" s="129">
        <v>25316.26</v>
      </c>
      <c r="D38" s="129">
        <v>25783.119999999999</v>
      </c>
      <c r="E38" s="122">
        <f t="shared" si="0"/>
        <v>-6781.6500000000015</v>
      </c>
      <c r="F38" s="64" t="s">
        <v>356</v>
      </c>
      <c r="G38" s="129">
        <v>26161.07</v>
      </c>
      <c r="H38" s="129">
        <v>31719.96</v>
      </c>
    </row>
    <row r="39" spans="2:8" x14ac:dyDescent="0.3">
      <c r="B39" s="64" t="s">
        <v>357</v>
      </c>
      <c r="C39" s="129">
        <v>63599.83</v>
      </c>
      <c r="D39" s="129">
        <v>81408.600000000006</v>
      </c>
      <c r="E39" s="122">
        <f t="shared" si="0"/>
        <v>9501.3199999999924</v>
      </c>
      <c r="F39" s="64" t="s">
        <v>357</v>
      </c>
      <c r="G39" s="129">
        <v>60999.63</v>
      </c>
      <c r="H39" s="129">
        <v>74507.48</v>
      </c>
    </row>
    <row r="40" spans="2:8" x14ac:dyDescent="0.3">
      <c r="B40" s="64" t="s">
        <v>358</v>
      </c>
      <c r="C40" s="129">
        <v>51030.7</v>
      </c>
      <c r="D40" s="129">
        <v>71550.8</v>
      </c>
      <c r="E40" s="122">
        <f t="shared" si="0"/>
        <v>39348.46</v>
      </c>
      <c r="F40" s="64" t="s">
        <v>358</v>
      </c>
      <c r="G40" s="129">
        <v>37276.720000000001</v>
      </c>
      <c r="H40" s="129">
        <v>45956.32</v>
      </c>
    </row>
    <row r="41" spans="2:8" x14ac:dyDescent="0.3">
      <c r="B41" s="64" t="s">
        <v>359</v>
      </c>
      <c r="C41" s="129">
        <v>122296.76</v>
      </c>
      <c r="D41" s="129">
        <v>143440.51</v>
      </c>
      <c r="E41" s="122">
        <f t="shared" si="0"/>
        <v>5077.570000000007</v>
      </c>
      <c r="F41" s="64" t="s">
        <v>359</v>
      </c>
      <c r="G41" s="129">
        <v>124040.08</v>
      </c>
      <c r="H41" s="129">
        <v>136619.62</v>
      </c>
    </row>
    <row r="42" spans="2:8" x14ac:dyDescent="0.3">
      <c r="B42" s="64" t="s">
        <v>360</v>
      </c>
      <c r="C42" s="129">
        <v>36697.440000000002</v>
      </c>
      <c r="D42" s="129">
        <v>32945.339999999997</v>
      </c>
      <c r="E42" s="122">
        <f t="shared" si="0"/>
        <v>-2105.9599999999991</v>
      </c>
      <c r="F42" s="64" t="s">
        <v>360</v>
      </c>
      <c r="G42" s="129">
        <v>36414.25</v>
      </c>
      <c r="H42" s="129">
        <v>35334.49</v>
      </c>
    </row>
    <row r="43" spans="2:8" x14ac:dyDescent="0.3">
      <c r="B43" s="64" t="s">
        <v>361</v>
      </c>
      <c r="C43" s="129">
        <v>1230.3699999999999</v>
      </c>
      <c r="D43" s="129">
        <v>794.5</v>
      </c>
      <c r="E43" s="122">
        <f t="shared" si="0"/>
        <v>186.86999999999989</v>
      </c>
      <c r="F43" s="64" t="s">
        <v>361</v>
      </c>
      <c r="G43" s="129">
        <v>1340.01</v>
      </c>
      <c r="H43" s="129">
        <v>497.99</v>
      </c>
    </row>
    <row r="44" spans="2:8" x14ac:dyDescent="0.3">
      <c r="B44" s="64" t="s">
        <v>362</v>
      </c>
      <c r="C44" s="68"/>
      <c r="D44" s="68"/>
      <c r="E44" s="122">
        <f t="shared" si="0"/>
        <v>0</v>
      </c>
      <c r="F44" s="64" t="s">
        <v>362</v>
      </c>
      <c r="G44" s="68"/>
      <c r="H44" s="68"/>
    </row>
    <row r="45" spans="2:8" x14ac:dyDescent="0.3">
      <c r="B45" s="64" t="s">
        <v>363</v>
      </c>
      <c r="C45" s="129">
        <v>0</v>
      </c>
      <c r="D45" s="129"/>
      <c r="E45" s="122">
        <f t="shared" si="0"/>
        <v>-1.37</v>
      </c>
      <c r="F45" s="64" t="s">
        <v>363</v>
      </c>
      <c r="G45" s="129">
        <v>0</v>
      </c>
      <c r="H45" s="129">
        <v>1.37</v>
      </c>
    </row>
    <row r="46" spans="2:8" x14ac:dyDescent="0.3">
      <c r="B46" s="64" t="s">
        <v>364</v>
      </c>
      <c r="C46" s="129">
        <v>36.26</v>
      </c>
      <c r="D46" s="129">
        <v>0</v>
      </c>
      <c r="E46" s="122">
        <f t="shared" si="0"/>
        <v>-990.99</v>
      </c>
      <c r="F46" s="64" t="s">
        <v>364</v>
      </c>
      <c r="G46" s="129">
        <v>551.83000000000004</v>
      </c>
      <c r="H46" s="129">
        <v>475.42</v>
      </c>
    </row>
    <row r="47" spans="2:8" x14ac:dyDescent="0.3">
      <c r="B47" s="64" t="s">
        <v>365</v>
      </c>
      <c r="C47" s="129">
        <v>10.19</v>
      </c>
      <c r="D47" s="129">
        <v>16.989999999999998</v>
      </c>
      <c r="E47" s="122">
        <f t="shared" si="0"/>
        <v>12.03</v>
      </c>
      <c r="F47" s="64" t="s">
        <v>365</v>
      </c>
      <c r="G47" s="129">
        <v>0</v>
      </c>
      <c r="H47" s="129">
        <v>15.15</v>
      </c>
    </row>
    <row r="48" spans="2:8" x14ac:dyDescent="0.3">
      <c r="B48" s="64" t="s">
        <v>366</v>
      </c>
      <c r="C48" s="129">
        <v>16.18</v>
      </c>
      <c r="D48" s="129">
        <v>0</v>
      </c>
      <c r="E48" s="122">
        <f t="shared" si="0"/>
        <v>-30.25</v>
      </c>
      <c r="F48" s="64" t="s">
        <v>366</v>
      </c>
      <c r="G48" s="129">
        <v>46.43</v>
      </c>
      <c r="H48" s="129">
        <v>0</v>
      </c>
    </row>
    <row r="49" spans="2:8" x14ac:dyDescent="0.3">
      <c r="B49" s="64" t="s">
        <v>367</v>
      </c>
      <c r="C49" s="129"/>
      <c r="D49" s="129"/>
      <c r="E49" s="122">
        <f t="shared" si="0"/>
        <v>-1392.44</v>
      </c>
      <c r="F49" s="64" t="s">
        <v>367</v>
      </c>
      <c r="G49" s="129">
        <v>647.19000000000005</v>
      </c>
      <c r="H49" s="129">
        <v>745.25</v>
      </c>
    </row>
    <row r="50" spans="2:8" x14ac:dyDescent="0.3">
      <c r="B50" s="64" t="s">
        <v>368</v>
      </c>
      <c r="C50" s="129">
        <v>689.42</v>
      </c>
      <c r="D50" s="129">
        <v>76.19</v>
      </c>
      <c r="E50" s="122">
        <f t="shared" si="0"/>
        <v>166.64999999999989</v>
      </c>
      <c r="F50" s="64" t="s">
        <v>368</v>
      </c>
      <c r="G50" s="129">
        <v>440.73</v>
      </c>
      <c r="H50" s="129">
        <v>158.22999999999999</v>
      </c>
    </row>
    <row r="51" spans="2:8" x14ac:dyDescent="0.3">
      <c r="B51" s="64" t="s">
        <v>369</v>
      </c>
      <c r="C51" s="129">
        <v>1565.78</v>
      </c>
      <c r="D51" s="129">
        <v>546.39</v>
      </c>
      <c r="E51" s="122">
        <f t="shared" si="0"/>
        <v>1349.44</v>
      </c>
      <c r="F51" s="64" t="s">
        <v>369</v>
      </c>
      <c r="G51" s="129">
        <v>543.96</v>
      </c>
      <c r="H51" s="129">
        <v>218.77</v>
      </c>
    </row>
    <row r="52" spans="2:8" x14ac:dyDescent="0.3">
      <c r="B52" s="64" t="s">
        <v>370</v>
      </c>
      <c r="C52" s="129">
        <v>55.27</v>
      </c>
      <c r="D52" s="129">
        <v>0</v>
      </c>
      <c r="E52" s="122">
        <f t="shared" si="0"/>
        <v>3.970000000000006</v>
      </c>
      <c r="F52" s="64" t="s">
        <v>370</v>
      </c>
      <c r="G52" s="129">
        <v>51.3</v>
      </c>
      <c r="H52" s="129">
        <v>0</v>
      </c>
    </row>
    <row r="53" spans="2:8" x14ac:dyDescent="0.3">
      <c r="B53" s="64" t="s">
        <v>371</v>
      </c>
      <c r="C53" s="129">
        <v>5781.24</v>
      </c>
      <c r="D53" s="129">
        <v>4629.59</v>
      </c>
      <c r="E53" s="122">
        <f t="shared" si="0"/>
        <v>-2487.9000000000005</v>
      </c>
      <c r="F53" s="64" t="s">
        <v>371</v>
      </c>
      <c r="G53" s="129">
        <v>7321.14</v>
      </c>
      <c r="H53" s="129">
        <v>5577.59</v>
      </c>
    </row>
    <row r="54" spans="2:8" x14ac:dyDescent="0.3">
      <c r="B54" s="64" t="s">
        <v>372</v>
      </c>
      <c r="C54" s="129">
        <v>5673</v>
      </c>
      <c r="D54" s="129">
        <v>2039</v>
      </c>
      <c r="E54" s="122">
        <f t="shared" si="0"/>
        <v>-6627.3600000000006</v>
      </c>
      <c r="F54" s="64" t="s">
        <v>372</v>
      </c>
      <c r="G54" s="129">
        <v>8555.26</v>
      </c>
      <c r="H54" s="129">
        <v>5784.1</v>
      </c>
    </row>
    <row r="55" spans="2:8" x14ac:dyDescent="0.3">
      <c r="B55" s="64" t="s">
        <v>373</v>
      </c>
      <c r="C55" s="129">
        <v>64681.72</v>
      </c>
      <c r="D55" s="129">
        <v>79655.13</v>
      </c>
      <c r="E55" s="122">
        <f t="shared" si="0"/>
        <v>13595.160000000003</v>
      </c>
      <c r="F55" s="64" t="s">
        <v>373</v>
      </c>
      <c r="G55" s="129">
        <v>61437.19</v>
      </c>
      <c r="H55" s="129">
        <v>69304.5</v>
      </c>
    </row>
    <row r="56" spans="2:8" x14ac:dyDescent="0.3">
      <c r="B56" s="64" t="s">
        <v>374</v>
      </c>
      <c r="C56" s="129">
        <v>26.17</v>
      </c>
      <c r="D56" s="129">
        <v>-8.58</v>
      </c>
      <c r="E56" s="122">
        <f t="shared" si="0"/>
        <v>-267.8</v>
      </c>
      <c r="F56" s="64" t="s">
        <v>374</v>
      </c>
      <c r="G56" s="129">
        <v>233.76</v>
      </c>
      <c r="H56" s="129">
        <v>51.63</v>
      </c>
    </row>
    <row r="57" spans="2:8" x14ac:dyDescent="0.3">
      <c r="B57" s="64" t="s">
        <v>375</v>
      </c>
      <c r="C57" s="129">
        <v>5694.83</v>
      </c>
      <c r="D57" s="129">
        <v>5180.5200000000004</v>
      </c>
      <c r="E57" s="122">
        <f t="shared" si="0"/>
        <v>-6495.2500000000009</v>
      </c>
      <c r="F57" s="64" t="s">
        <v>375</v>
      </c>
      <c r="G57" s="129">
        <v>11425.79</v>
      </c>
      <c r="H57" s="129">
        <v>5944.81</v>
      </c>
    </row>
    <row r="58" spans="2:8" x14ac:dyDescent="0.3">
      <c r="B58" s="64" t="s">
        <v>376</v>
      </c>
      <c r="C58" s="129">
        <v>0</v>
      </c>
      <c r="D58" s="129">
        <v>16.59</v>
      </c>
      <c r="E58" s="122">
        <f t="shared" si="0"/>
        <v>-92.289999999999992</v>
      </c>
      <c r="F58" s="64" t="s">
        <v>376</v>
      </c>
      <c r="G58" s="129">
        <v>68.569999999999993</v>
      </c>
      <c r="H58" s="129">
        <v>40.31</v>
      </c>
    </row>
    <row r="59" spans="2:8" x14ac:dyDescent="0.3">
      <c r="B59" s="64" t="s">
        <v>377</v>
      </c>
      <c r="C59" s="129">
        <v>210.17</v>
      </c>
      <c r="D59" s="129">
        <v>133.49</v>
      </c>
      <c r="E59" s="122">
        <f t="shared" si="0"/>
        <v>-1224.5300000000002</v>
      </c>
      <c r="F59" s="64" t="s">
        <v>377</v>
      </c>
      <c r="G59" s="129">
        <v>960.33</v>
      </c>
      <c r="H59" s="129">
        <v>607.86</v>
      </c>
    </row>
    <row r="60" spans="2:8" x14ac:dyDescent="0.3">
      <c r="B60" s="64" t="s">
        <v>378</v>
      </c>
      <c r="C60" s="129">
        <v>11.38</v>
      </c>
      <c r="D60" s="129">
        <v>291.17</v>
      </c>
      <c r="E60" s="122">
        <f t="shared" si="0"/>
        <v>302.55</v>
      </c>
      <c r="F60" s="64" t="s">
        <v>378</v>
      </c>
      <c r="G60" s="129">
        <v>0</v>
      </c>
      <c r="H60" s="129">
        <v>0</v>
      </c>
    </row>
    <row r="61" spans="2:8" x14ac:dyDescent="0.3">
      <c r="B61" s="64" t="s">
        <v>379</v>
      </c>
      <c r="C61" s="129">
        <v>2155.67</v>
      </c>
      <c r="D61" s="129">
        <v>1431.38</v>
      </c>
      <c r="E61" s="122">
        <f t="shared" si="0"/>
        <v>640.07000000000016</v>
      </c>
      <c r="F61" s="64" t="s">
        <v>379</v>
      </c>
      <c r="G61" s="129">
        <v>1390.98</v>
      </c>
      <c r="H61" s="129">
        <v>1556</v>
      </c>
    </row>
    <row r="62" spans="2:8" x14ac:dyDescent="0.3">
      <c r="B62" s="64" t="s">
        <v>380</v>
      </c>
      <c r="C62" s="129">
        <v>9316.39</v>
      </c>
      <c r="D62" s="129">
        <v>5585.97</v>
      </c>
      <c r="E62" s="122">
        <f t="shared" si="0"/>
        <v>14902.36</v>
      </c>
      <c r="F62" s="64" t="s">
        <v>380</v>
      </c>
      <c r="G62" s="68"/>
      <c r="H62" s="68"/>
    </row>
    <row r="63" spans="2:8" x14ac:dyDescent="0.3">
      <c r="B63" s="125" t="s">
        <v>381</v>
      </c>
      <c r="C63" s="126">
        <f t="shared" ref="C63:D63" si="1">SUM(C4:C62)</f>
        <v>2134783.8499999996</v>
      </c>
      <c r="D63" s="126">
        <f t="shared" si="1"/>
        <v>2178000.9600000004</v>
      </c>
      <c r="E63" s="122">
        <f t="shared" si="0"/>
        <v>463572.49000000022</v>
      </c>
      <c r="F63" s="125" t="s">
        <v>381</v>
      </c>
      <c r="G63" s="126">
        <f t="shared" ref="G63:H63" si="2">SUM(G4:G62)</f>
        <v>1914132.51</v>
      </c>
      <c r="H63" s="126">
        <f t="shared" si="2"/>
        <v>1935079.8100000005</v>
      </c>
    </row>
    <row r="64" spans="2:8" x14ac:dyDescent="0.3">
      <c r="C64" s="121"/>
      <c r="D64" s="121"/>
      <c r="E64" s="122">
        <f t="shared" si="0"/>
        <v>0</v>
      </c>
      <c r="G64" s="121"/>
      <c r="H64" s="121"/>
    </row>
    <row r="65" spans="2:8" x14ac:dyDescent="0.3">
      <c r="C65" s="121"/>
      <c r="D65" s="121"/>
      <c r="E65" s="122">
        <f t="shared" si="0"/>
        <v>0</v>
      </c>
      <c r="G65" s="121"/>
      <c r="H65" s="121"/>
    </row>
    <row r="66" spans="2:8" x14ac:dyDescent="0.3">
      <c r="B66" s="125" t="s">
        <v>222</v>
      </c>
      <c r="C66" s="129">
        <v>90022.22</v>
      </c>
      <c r="D66" s="129">
        <v>232960.69</v>
      </c>
      <c r="E66" s="122">
        <f t="shared" si="0"/>
        <v>28949.120000000024</v>
      </c>
      <c r="F66" s="125" t="s">
        <v>222</v>
      </c>
      <c r="G66" s="129">
        <v>79020.710000000006</v>
      </c>
      <c r="H66" s="129">
        <v>215013.08</v>
      </c>
    </row>
    <row r="67" spans="2:8" x14ac:dyDescent="0.3">
      <c r="B67" s="125" t="s">
        <v>223</v>
      </c>
      <c r="C67" s="129">
        <v>71885.320000000007</v>
      </c>
      <c r="D67" s="129">
        <v>70543.429999999993</v>
      </c>
      <c r="E67" s="122">
        <f t="shared" si="0"/>
        <v>709.66000000000349</v>
      </c>
      <c r="F67" s="125" t="s">
        <v>223</v>
      </c>
      <c r="G67" s="129">
        <v>71946.34</v>
      </c>
      <c r="H67" s="129">
        <v>69772.75</v>
      </c>
    </row>
    <row r="68" spans="2:8" x14ac:dyDescent="0.3">
      <c r="B68" s="125" t="s">
        <v>259</v>
      </c>
      <c r="C68" s="129">
        <v>168299.88</v>
      </c>
      <c r="D68" s="129">
        <v>163346.04</v>
      </c>
      <c r="E68" s="122">
        <f t="shared" si="0"/>
        <v>42686.790000000037</v>
      </c>
      <c r="F68" s="125" t="s">
        <v>259</v>
      </c>
      <c r="G68" s="129">
        <v>146704.06</v>
      </c>
      <c r="H68" s="129">
        <v>142255.07</v>
      </c>
    </row>
    <row r="69" spans="2:8" x14ac:dyDescent="0.3">
      <c r="B69" s="125" t="s">
        <v>262</v>
      </c>
      <c r="C69" s="129">
        <v>34349.17</v>
      </c>
      <c r="D69" s="129">
        <v>28909.99</v>
      </c>
      <c r="E69" s="122">
        <f t="shared" si="0"/>
        <v>-17578.150000000001</v>
      </c>
      <c r="F69" s="125" t="s">
        <v>262</v>
      </c>
      <c r="G69" s="129">
        <v>25638.44</v>
      </c>
      <c r="H69" s="129">
        <v>55198.87</v>
      </c>
    </row>
    <row r="70" spans="2:8" x14ac:dyDescent="0.3">
      <c r="B70" s="131" t="s">
        <v>324</v>
      </c>
      <c r="C70" s="68"/>
      <c r="D70" s="68"/>
      <c r="E70" s="122">
        <f t="shared" si="0"/>
        <v>0</v>
      </c>
      <c r="F70" s="131" t="s">
        <v>324</v>
      </c>
      <c r="G70" s="68"/>
      <c r="H70" s="68"/>
    </row>
    <row r="71" spans="2:8" x14ac:dyDescent="0.3">
      <c r="B71" s="125" t="s">
        <v>224</v>
      </c>
      <c r="C71" s="129">
        <v>159595.84</v>
      </c>
      <c r="D71" s="129">
        <v>123802.69</v>
      </c>
      <c r="E71" s="130">
        <f t="shared" si="0"/>
        <v>79295.450000000041</v>
      </c>
      <c r="F71" s="125" t="s">
        <v>224</v>
      </c>
      <c r="G71" s="129">
        <v>129450.92</v>
      </c>
      <c r="H71" s="129">
        <v>74652.160000000003</v>
      </c>
    </row>
    <row r="72" spans="2:8" x14ac:dyDescent="0.3">
      <c r="B72" s="125" t="s">
        <v>225</v>
      </c>
      <c r="C72" s="129">
        <v>75381.87</v>
      </c>
      <c r="D72" s="129">
        <v>77965.820000000007</v>
      </c>
      <c r="E72" s="122">
        <f t="shared" si="0"/>
        <v>27164.770000000011</v>
      </c>
      <c r="F72" s="125" t="s">
        <v>225</v>
      </c>
      <c r="G72" s="129">
        <v>72539.039999999994</v>
      </c>
      <c r="H72" s="129">
        <v>53643.88</v>
      </c>
    </row>
    <row r="73" spans="2:8" x14ac:dyDescent="0.3">
      <c r="B73" s="125" t="s">
        <v>226</v>
      </c>
      <c r="C73" s="129">
        <v>-53682.09</v>
      </c>
      <c r="D73" s="129">
        <v>-65319.97</v>
      </c>
      <c r="E73" s="122">
        <f t="shared" si="0"/>
        <v>-50.919999999998254</v>
      </c>
      <c r="F73" s="125" t="s">
        <v>226</v>
      </c>
      <c r="G73" s="129">
        <v>-59008.51</v>
      </c>
      <c r="H73" s="129">
        <v>-59942.63</v>
      </c>
    </row>
    <row r="74" spans="2:8" x14ac:dyDescent="0.3">
      <c r="B74" s="125" t="s">
        <v>227</v>
      </c>
      <c r="C74" s="129">
        <v>-64480.66</v>
      </c>
      <c r="D74" s="129">
        <v>-76471.960000000006</v>
      </c>
      <c r="E74" s="130">
        <f t="shared" si="0"/>
        <v>90898.250000000015</v>
      </c>
      <c r="F74" s="125" t="s">
        <v>227</v>
      </c>
      <c r="G74" s="129">
        <v>-114339.57</v>
      </c>
      <c r="H74" s="129">
        <v>-117511.3</v>
      </c>
    </row>
    <row r="75" spans="2:8" x14ac:dyDescent="0.3">
      <c r="B75" s="125" t="s">
        <v>382</v>
      </c>
      <c r="C75" s="129">
        <v>4980.5</v>
      </c>
      <c r="D75" s="129">
        <v>5745.07</v>
      </c>
      <c r="E75" s="122">
        <f t="shared" si="0"/>
        <v>-7076.13</v>
      </c>
      <c r="F75" s="125" t="s">
        <v>382</v>
      </c>
      <c r="G75" s="129">
        <v>7888.14</v>
      </c>
      <c r="H75" s="129">
        <v>9913.56</v>
      </c>
    </row>
    <row r="76" spans="2:8" x14ac:dyDescent="0.3">
      <c r="B76" s="64" t="s">
        <v>383</v>
      </c>
      <c r="C76" s="129">
        <v>98003.64</v>
      </c>
      <c r="D76" s="129">
        <v>222918.55</v>
      </c>
      <c r="E76" s="122">
        <f t="shared" si="0"/>
        <v>-11653.870000000024</v>
      </c>
      <c r="F76" s="64" t="s">
        <v>383</v>
      </c>
      <c r="G76" s="129">
        <v>97263.64</v>
      </c>
      <c r="H76" s="129">
        <v>235312.42</v>
      </c>
    </row>
    <row r="77" spans="2:8" x14ac:dyDescent="0.3">
      <c r="B77" s="64" t="s">
        <v>384</v>
      </c>
      <c r="C77" s="129">
        <v>72127.539999999994</v>
      </c>
      <c r="D77" s="129">
        <v>68735.86</v>
      </c>
      <c r="E77" s="122">
        <f t="shared" ref="E77:E87" si="3">C77+D77-G77-H77</f>
        <v>-25635.589999999997</v>
      </c>
      <c r="F77" s="64" t="s">
        <v>384</v>
      </c>
      <c r="G77" s="129">
        <v>83815.06</v>
      </c>
      <c r="H77" s="129">
        <v>82683.929999999993</v>
      </c>
    </row>
    <row r="78" spans="2:8" x14ac:dyDescent="0.3">
      <c r="B78" s="64" t="s">
        <v>385</v>
      </c>
      <c r="C78" s="129">
        <v>184889.60000000001</v>
      </c>
      <c r="D78" s="129">
        <v>176893.98</v>
      </c>
      <c r="E78" s="122">
        <f t="shared" si="3"/>
        <v>-1115.6600000000035</v>
      </c>
      <c r="F78" s="64" t="s">
        <v>385</v>
      </c>
      <c r="G78" s="129">
        <v>183279.45</v>
      </c>
      <c r="H78" s="129">
        <v>179619.79</v>
      </c>
    </row>
    <row r="79" spans="2:8" x14ac:dyDescent="0.3">
      <c r="B79" s="64" t="s">
        <v>386</v>
      </c>
      <c r="C79" s="129">
        <v>41280.75</v>
      </c>
      <c r="D79" s="129">
        <v>48276.55</v>
      </c>
      <c r="E79" s="122">
        <f t="shared" si="3"/>
        <v>-28667.64</v>
      </c>
      <c r="F79" s="64" t="s">
        <v>386</v>
      </c>
      <c r="G79" s="129">
        <v>29322.92</v>
      </c>
      <c r="H79" s="129">
        <v>88902.02</v>
      </c>
    </row>
    <row r="80" spans="2:8" x14ac:dyDescent="0.3">
      <c r="B80" s="64" t="s">
        <v>387</v>
      </c>
      <c r="C80" s="68"/>
      <c r="D80" s="68"/>
      <c r="E80" s="122">
        <f t="shared" si="3"/>
        <v>0</v>
      </c>
      <c r="F80" s="64" t="s">
        <v>387</v>
      </c>
      <c r="G80" s="68"/>
      <c r="H80" s="68"/>
    </row>
    <row r="81" spans="2:8" x14ac:dyDescent="0.3">
      <c r="B81" s="64" t="s">
        <v>388</v>
      </c>
      <c r="C81" s="129">
        <v>142167.04000000001</v>
      </c>
      <c r="D81" s="129">
        <v>108206.27</v>
      </c>
      <c r="E81" s="130">
        <f t="shared" si="3"/>
        <v>38983.820000000007</v>
      </c>
      <c r="F81" s="64" t="s">
        <v>388</v>
      </c>
      <c r="G81" s="129">
        <v>135222.9</v>
      </c>
      <c r="H81" s="129">
        <v>76166.59</v>
      </c>
    </row>
    <row r="82" spans="2:8" x14ac:dyDescent="0.3">
      <c r="B82" s="64" t="s">
        <v>389</v>
      </c>
      <c r="C82" s="129">
        <v>78178.67</v>
      </c>
      <c r="D82" s="129">
        <v>78386.100000000006</v>
      </c>
      <c r="E82" s="122">
        <f t="shared" si="3"/>
        <v>2877.4900000000052</v>
      </c>
      <c r="F82" s="64" t="s">
        <v>389</v>
      </c>
      <c r="G82" s="129">
        <v>86635.71</v>
      </c>
      <c r="H82" s="129">
        <v>67051.570000000007</v>
      </c>
    </row>
    <row r="83" spans="2:8" x14ac:dyDescent="0.3">
      <c r="B83" s="64" t="s">
        <v>390</v>
      </c>
      <c r="C83" s="129">
        <v>-49590.16</v>
      </c>
      <c r="D83" s="129">
        <v>-54553.26</v>
      </c>
      <c r="E83" s="122">
        <f t="shared" si="3"/>
        <v>12347.679999999993</v>
      </c>
      <c r="F83" s="64" t="s">
        <v>390</v>
      </c>
      <c r="G83" s="129">
        <v>-58646.37</v>
      </c>
      <c r="H83" s="129">
        <v>-57844.73</v>
      </c>
    </row>
    <row r="84" spans="2:8" x14ac:dyDescent="0.3">
      <c r="B84" s="64" t="s">
        <v>391</v>
      </c>
      <c r="C84" s="129">
        <v>-64818.33</v>
      </c>
      <c r="D84" s="129">
        <v>-70411.63</v>
      </c>
      <c r="E84" s="130">
        <f t="shared" si="3"/>
        <v>111758.20999999998</v>
      </c>
      <c r="F84" s="64" t="s">
        <v>391</v>
      </c>
      <c r="G84" s="129">
        <v>-123414.02</v>
      </c>
      <c r="H84" s="129">
        <v>-123574.15</v>
      </c>
    </row>
    <row r="85" spans="2:8" x14ac:dyDescent="0.3">
      <c r="B85" s="64" t="s">
        <v>392</v>
      </c>
      <c r="C85" s="129">
        <v>20608.099999999999</v>
      </c>
      <c r="D85" s="129">
        <v>23384</v>
      </c>
      <c r="E85" s="122">
        <f t="shared" si="3"/>
        <v>-3069.9799999999996</v>
      </c>
      <c r="F85" s="64" t="s">
        <v>392</v>
      </c>
      <c r="G85" s="129">
        <v>24643.48</v>
      </c>
      <c r="H85" s="129">
        <v>22418.6</v>
      </c>
    </row>
    <row r="86" spans="2:8" x14ac:dyDescent="0.3">
      <c r="B86" s="64" t="s">
        <v>393</v>
      </c>
      <c r="C86" s="129">
        <v>41718.839999999997</v>
      </c>
      <c r="D86" s="129">
        <v>-98762.26</v>
      </c>
      <c r="E86" s="122">
        <f t="shared" si="3"/>
        <v>-97375.4</v>
      </c>
      <c r="F86" s="64" t="s">
        <v>393</v>
      </c>
      <c r="G86" s="129">
        <v>41533.919999999998</v>
      </c>
      <c r="H86" s="129">
        <v>-1201.94</v>
      </c>
    </row>
    <row r="87" spans="2:8" x14ac:dyDescent="0.3">
      <c r="C87" s="121">
        <f t="shared" ref="C87:D87" si="4">SUM(C66:C86)</f>
        <v>1050917.7400000002</v>
      </c>
      <c r="D87" s="121">
        <f t="shared" si="4"/>
        <v>1064555.9600000002</v>
      </c>
      <c r="E87" s="122">
        <f t="shared" si="3"/>
        <v>243447.89999999991</v>
      </c>
      <c r="G87" s="121">
        <f t="shared" ref="G87:H87" si="5">SUM(G66:G86)</f>
        <v>859496.26</v>
      </c>
      <c r="H87" s="121">
        <f t="shared" si="5"/>
        <v>1012529.5400000003</v>
      </c>
    </row>
    <row r="88" spans="2:8" x14ac:dyDescent="0.3">
      <c r="C88" s="121"/>
      <c r="D88" s="121"/>
      <c r="G88" s="121"/>
      <c r="H88" s="121"/>
    </row>
  </sheetData>
  <pageMargins left="0.7" right="0.7" top="0.75" bottom="0.75" header="0.3" footer="0.3"/>
  <pageSetup orientation="portrait" r:id="rId1"/>
  <customProperties>
    <customPr name="EpmWorksheetKeyString_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P325"/>
  <sheetViews>
    <sheetView topLeftCell="A191" workbookViewId="0">
      <selection activeCell="C210" sqref="C210"/>
    </sheetView>
  </sheetViews>
  <sheetFormatPr defaultRowHeight="13.8" x14ac:dyDescent="0.3"/>
  <cols>
    <col min="1" max="1" width="44.5" bestFit="1" customWidth="1"/>
    <col min="2" max="14" width="12.875" customWidth="1"/>
    <col min="15" max="15" width="9.875" bestFit="1" customWidth="1"/>
  </cols>
  <sheetData>
    <row r="2" spans="1:14" x14ac:dyDescent="0.3">
      <c r="G2" s="46"/>
      <c r="H2" s="46"/>
      <c r="I2" s="46"/>
      <c r="J2" s="46"/>
      <c r="K2" s="46"/>
      <c r="L2" s="46"/>
      <c r="M2" s="46"/>
    </row>
    <row r="3" spans="1:14" ht="14.4" x14ac:dyDescent="0.3">
      <c r="A3" s="44" t="s">
        <v>192</v>
      </c>
      <c r="B3" s="62" t="s">
        <v>418</v>
      </c>
      <c r="C3" s="62" t="s">
        <v>419</v>
      </c>
      <c r="D3" s="62" t="s">
        <v>420</v>
      </c>
      <c r="E3" s="62" t="s">
        <v>421</v>
      </c>
      <c r="F3" s="62" t="s">
        <v>422</v>
      </c>
      <c r="G3" s="62" t="s">
        <v>423</v>
      </c>
      <c r="H3" s="62" t="s">
        <v>424</v>
      </c>
      <c r="I3" s="62" t="s">
        <v>425</v>
      </c>
      <c r="J3" s="62" t="s">
        <v>426</v>
      </c>
      <c r="K3" s="62" t="s">
        <v>427</v>
      </c>
      <c r="L3" s="62" t="s">
        <v>428</v>
      </c>
      <c r="M3" s="62" t="s">
        <v>429</v>
      </c>
      <c r="N3" s="57" t="s">
        <v>430</v>
      </c>
    </row>
    <row r="4" spans="1:14" x14ac:dyDescent="0.3">
      <c r="A4" s="47" t="s">
        <v>245</v>
      </c>
      <c r="B4" s="100">
        <v>5340446.26</v>
      </c>
      <c r="C4" s="100">
        <v>5334121.34</v>
      </c>
      <c r="D4" s="100">
        <v>5597790.6200000001</v>
      </c>
      <c r="E4" s="100">
        <v>5617718.5999999996</v>
      </c>
      <c r="F4" s="100">
        <v>5610848.8600000003</v>
      </c>
      <c r="G4" s="56">
        <v>7572981.5199999996</v>
      </c>
      <c r="H4" s="56">
        <v>5658909.6600000001</v>
      </c>
      <c r="I4" s="56">
        <v>5646250.2999999998</v>
      </c>
      <c r="J4" s="56">
        <v>5646575.4699999997</v>
      </c>
      <c r="K4" s="56">
        <v>5601899.9199999999</v>
      </c>
      <c r="L4" s="56">
        <v>5652609.9299999997</v>
      </c>
      <c r="M4" s="56">
        <v>7618540.9500000002</v>
      </c>
      <c r="N4" s="48">
        <f>SUM(B4:M4)</f>
        <v>70898693.429999992</v>
      </c>
    </row>
    <row r="5" spans="1:14" x14ac:dyDescent="0.3">
      <c r="A5" s="47" t="s">
        <v>246</v>
      </c>
      <c r="B5" s="100">
        <v>620842.86</v>
      </c>
      <c r="C5" s="100">
        <v>639494.66</v>
      </c>
      <c r="D5" s="100">
        <v>610542.30000000005</v>
      </c>
      <c r="E5" s="100">
        <v>694429.84</v>
      </c>
      <c r="F5" s="100">
        <v>696479.96</v>
      </c>
      <c r="G5" s="56">
        <v>1007677.27</v>
      </c>
      <c r="H5" s="56">
        <v>691873.86</v>
      </c>
      <c r="I5" s="56">
        <v>794508.47</v>
      </c>
      <c r="J5" s="56">
        <v>818278.85</v>
      </c>
      <c r="K5" s="56">
        <v>848415.68</v>
      </c>
      <c r="L5" s="56">
        <v>1000339.64</v>
      </c>
      <c r="M5" s="56">
        <v>1168269.45</v>
      </c>
      <c r="N5" s="48">
        <f t="shared" ref="N5:N16" si="0">SUM(B5:M5)</f>
        <v>9591152.8399999999</v>
      </c>
    </row>
    <row r="6" spans="1:14" x14ac:dyDescent="0.3">
      <c r="A6" s="47" t="s">
        <v>247</v>
      </c>
      <c r="B6" s="100">
        <v>17920.02</v>
      </c>
      <c r="C6" s="100">
        <v>17036.34</v>
      </c>
      <c r="D6" s="100">
        <v>17831.990000000002</v>
      </c>
      <c r="E6" s="100">
        <v>18041.060000000001</v>
      </c>
      <c r="F6" s="100">
        <v>10797.62</v>
      </c>
      <c r="G6" s="56">
        <v>26076.2</v>
      </c>
      <c r="H6" s="56">
        <v>24427.23</v>
      </c>
      <c r="I6" s="56">
        <v>18072.87</v>
      </c>
      <c r="J6" s="56">
        <v>18246.87</v>
      </c>
      <c r="K6" s="56">
        <v>10946.47</v>
      </c>
      <c r="L6" s="56">
        <v>17865.86</v>
      </c>
      <c r="M6" s="56">
        <v>26390.17</v>
      </c>
      <c r="N6" s="48">
        <f t="shared" si="0"/>
        <v>223652.69999999995</v>
      </c>
    </row>
    <row r="7" spans="1:14" x14ac:dyDescent="0.3">
      <c r="A7" s="47" t="s">
        <v>248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48">
        <f t="shared" si="0"/>
        <v>0</v>
      </c>
    </row>
    <row r="8" spans="1:14" x14ac:dyDescent="0.3">
      <c r="A8" s="59" t="s">
        <v>249</v>
      </c>
      <c r="B8" s="100">
        <v>15250</v>
      </c>
      <c r="C8" s="100">
        <v>17500</v>
      </c>
      <c r="D8" s="100">
        <v>45000</v>
      </c>
      <c r="E8" s="100">
        <v>13000</v>
      </c>
      <c r="F8" s="100">
        <v>11750</v>
      </c>
      <c r="G8" s="56">
        <v>26500</v>
      </c>
      <c r="H8" s="56">
        <v>20000</v>
      </c>
      <c r="I8" s="56">
        <v>64330</v>
      </c>
      <c r="J8" s="56">
        <v>5000</v>
      </c>
      <c r="K8" s="56">
        <v>13250</v>
      </c>
      <c r="L8" s="56">
        <v>15750</v>
      </c>
      <c r="M8" s="56">
        <v>35500</v>
      </c>
      <c r="N8" s="48">
        <f t="shared" si="0"/>
        <v>282830</v>
      </c>
    </row>
    <row r="9" spans="1:14" x14ac:dyDescent="0.3">
      <c r="A9" s="100" t="s">
        <v>250</v>
      </c>
      <c r="B9" s="100"/>
      <c r="C9" s="100"/>
      <c r="D9" s="100"/>
      <c r="E9" s="100"/>
      <c r="F9" s="100"/>
      <c r="G9" s="100">
        <v>0</v>
      </c>
      <c r="H9" s="100">
        <v>0</v>
      </c>
      <c r="I9" s="100">
        <v>0</v>
      </c>
      <c r="J9" s="100">
        <v>0</v>
      </c>
      <c r="K9" s="100">
        <v>0</v>
      </c>
      <c r="L9" s="100">
        <v>0</v>
      </c>
      <c r="M9" s="100">
        <v>0</v>
      </c>
      <c r="N9" s="48">
        <f t="shared" si="0"/>
        <v>0</v>
      </c>
    </row>
    <row r="10" spans="1:14" x14ac:dyDescent="0.3">
      <c r="A10" s="100" t="s">
        <v>251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48"/>
      <c r="N10" s="48">
        <f t="shared" si="0"/>
        <v>0</v>
      </c>
    </row>
    <row r="11" spans="1:14" x14ac:dyDescent="0.3">
      <c r="A11" s="100" t="s">
        <v>252</v>
      </c>
      <c r="B11" s="56">
        <v>395564.18</v>
      </c>
      <c r="C11" s="56">
        <v>3402.63</v>
      </c>
      <c r="D11" s="56">
        <v>472924.58</v>
      </c>
      <c r="E11" s="56">
        <v>269231.40999999997</v>
      </c>
      <c r="F11" s="56">
        <v>422425.56</v>
      </c>
      <c r="G11" s="56">
        <v>-1660699.22</v>
      </c>
      <c r="H11" s="56">
        <v>424003.7</v>
      </c>
      <c r="I11" s="56">
        <v>395508.94</v>
      </c>
      <c r="J11" s="56">
        <v>272235.83</v>
      </c>
      <c r="K11" s="56">
        <v>385138.31</v>
      </c>
      <c r="L11" s="56">
        <v>298162.44</v>
      </c>
      <c r="M11" s="56">
        <v>-1499790.89</v>
      </c>
      <c r="N11" s="48">
        <f t="shared" si="0"/>
        <v>178107.4700000002</v>
      </c>
    </row>
    <row r="12" spans="1:14" x14ac:dyDescent="0.3">
      <c r="A12" s="100" t="s">
        <v>253</v>
      </c>
      <c r="B12" s="56">
        <v>18831.02</v>
      </c>
      <c r="C12" s="56">
        <v>18617.37</v>
      </c>
      <c r="D12" s="56">
        <v>19712.16</v>
      </c>
      <c r="E12" s="56">
        <v>20235.169999999998</v>
      </c>
      <c r="F12" s="56">
        <v>22323.09</v>
      </c>
      <c r="G12" s="56">
        <v>52400.67</v>
      </c>
      <c r="H12" s="56">
        <v>39909.11</v>
      </c>
      <c r="I12" s="56">
        <v>27291.72</v>
      </c>
      <c r="J12" s="56">
        <v>15502.82</v>
      </c>
      <c r="K12" s="56">
        <v>16776.169999999998</v>
      </c>
      <c r="L12" s="56">
        <v>14989.08</v>
      </c>
      <c r="M12" s="56">
        <v>20272.150000000001</v>
      </c>
      <c r="N12" s="48">
        <f t="shared" si="0"/>
        <v>286860.53000000003</v>
      </c>
    </row>
    <row r="13" spans="1:14" x14ac:dyDescent="0.3">
      <c r="A13" s="100" t="s">
        <v>254</v>
      </c>
      <c r="B13" s="100"/>
      <c r="C13" s="100"/>
      <c r="D13" s="100"/>
      <c r="E13" s="100"/>
      <c r="F13" s="100"/>
      <c r="G13" s="56">
        <v>749.7</v>
      </c>
      <c r="H13" s="56">
        <v>-88.2</v>
      </c>
      <c r="I13" s="56">
        <v>649.95000000000005</v>
      </c>
      <c r="J13" s="56">
        <v>0</v>
      </c>
      <c r="K13" s="56">
        <v>45.45</v>
      </c>
      <c r="L13" s="56">
        <v>0</v>
      </c>
      <c r="M13" s="56">
        <v>0</v>
      </c>
      <c r="N13" s="48">
        <f t="shared" si="0"/>
        <v>1356.9</v>
      </c>
    </row>
    <row r="14" spans="1:14" x14ac:dyDescent="0.3">
      <c r="A14" s="64" t="s">
        <v>255</v>
      </c>
      <c r="B14" s="48"/>
      <c r="C14" s="48"/>
      <c r="D14" s="48"/>
      <c r="E14" s="48"/>
      <c r="F14" s="48"/>
      <c r="I14" s="100">
        <v>0</v>
      </c>
      <c r="J14" s="100">
        <f>32795.1-J129</f>
        <v>32795.1</v>
      </c>
      <c r="K14" s="100">
        <v>0</v>
      </c>
      <c r="L14" s="100">
        <v>0</v>
      </c>
      <c r="M14" s="100">
        <v>0</v>
      </c>
      <c r="N14" s="48">
        <f t="shared" si="0"/>
        <v>32795.1</v>
      </c>
    </row>
    <row r="15" spans="1:14" x14ac:dyDescent="0.3">
      <c r="A15" s="64" t="s">
        <v>431</v>
      </c>
      <c r="B15" s="100"/>
      <c r="C15" s="100"/>
      <c r="D15" s="100"/>
      <c r="E15" s="100"/>
      <c r="F15" s="48"/>
      <c r="G15" s="56">
        <v>0</v>
      </c>
      <c r="H15" s="56">
        <v>0</v>
      </c>
      <c r="I15" s="56">
        <v>0</v>
      </c>
      <c r="J15" s="56">
        <v>0</v>
      </c>
      <c r="K15" s="56">
        <v>0</v>
      </c>
      <c r="L15" s="56">
        <v>0</v>
      </c>
      <c r="M15" s="56">
        <v>1500</v>
      </c>
      <c r="N15" s="48">
        <f t="shared" si="0"/>
        <v>1500</v>
      </c>
    </row>
    <row r="16" spans="1:14" x14ac:dyDescent="0.3">
      <c r="A16" s="64" t="s">
        <v>257</v>
      </c>
      <c r="B16" s="108">
        <v>1818.73</v>
      </c>
      <c r="C16" s="108">
        <v>148.47</v>
      </c>
      <c r="D16" s="108">
        <v>2550.56</v>
      </c>
      <c r="E16" s="108">
        <v>1479.06</v>
      </c>
      <c r="F16" s="49">
        <v>3031.59</v>
      </c>
      <c r="G16" s="56">
        <v>-4255.55</v>
      </c>
      <c r="H16" s="56">
        <v>3406.67</v>
      </c>
      <c r="I16" s="56">
        <v>-5105.79</v>
      </c>
      <c r="J16" s="56">
        <v>520.63</v>
      </c>
      <c r="K16" s="56">
        <v>1779.48</v>
      </c>
      <c r="L16" s="56">
        <v>-1171.49</v>
      </c>
      <c r="M16" s="56">
        <v>-5030.28</v>
      </c>
      <c r="N16" s="49">
        <f t="shared" si="0"/>
        <v>-827.91999999999916</v>
      </c>
    </row>
    <row r="17" spans="1:14" ht="14.4" x14ac:dyDescent="0.3">
      <c r="A17" s="65" t="s">
        <v>35</v>
      </c>
      <c r="B17" s="48">
        <f t="shared" ref="B17:N17" si="1">SUM(B4:B16)</f>
        <v>6410673.0699999994</v>
      </c>
      <c r="C17" s="48">
        <f t="shared" si="1"/>
        <v>6030320.8099999996</v>
      </c>
      <c r="D17" s="48">
        <f t="shared" si="1"/>
        <v>6766352.21</v>
      </c>
      <c r="E17" s="48">
        <f t="shared" si="1"/>
        <v>6634135.1399999987</v>
      </c>
      <c r="F17" s="48">
        <f t="shared" si="1"/>
        <v>6777656.6799999997</v>
      </c>
      <c r="G17" s="48">
        <f t="shared" si="1"/>
        <v>7021430.5899999989</v>
      </c>
      <c r="H17" s="48">
        <f t="shared" si="1"/>
        <v>6862442.0300000012</v>
      </c>
      <c r="I17" s="48">
        <f t="shared" si="1"/>
        <v>6941506.46</v>
      </c>
      <c r="J17" s="48">
        <f t="shared" si="1"/>
        <v>6809155.5699999994</v>
      </c>
      <c r="K17" s="48">
        <f t="shared" si="1"/>
        <v>6878251.4799999995</v>
      </c>
      <c r="L17" s="48">
        <f t="shared" si="1"/>
        <v>6998545.46</v>
      </c>
      <c r="M17" s="48">
        <f t="shared" si="1"/>
        <v>7365651.5500000007</v>
      </c>
      <c r="N17" s="48">
        <f t="shared" si="1"/>
        <v>81496121.049999997</v>
      </c>
    </row>
    <row r="18" spans="1:14" x14ac:dyDescent="0.3">
      <c r="A18" s="47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</row>
    <row r="19" spans="1:14" x14ac:dyDescent="0.3">
      <c r="A19" s="47" t="s">
        <v>258</v>
      </c>
      <c r="B19" s="56">
        <v>662638</v>
      </c>
      <c r="C19" s="56">
        <v>662638</v>
      </c>
      <c r="D19" s="56">
        <v>1820057.43</v>
      </c>
      <c r="E19" s="56">
        <v>670988</v>
      </c>
      <c r="F19" s="56">
        <v>670988</v>
      </c>
      <c r="G19" s="56">
        <v>670988</v>
      </c>
      <c r="H19" s="56">
        <v>670988</v>
      </c>
      <c r="I19" s="56">
        <v>670988</v>
      </c>
      <c r="J19" s="56">
        <v>670988</v>
      </c>
      <c r="K19" s="56">
        <v>670988</v>
      </c>
      <c r="L19" s="56">
        <v>670988</v>
      </c>
      <c r="M19" s="56">
        <v>670988</v>
      </c>
      <c r="N19" s="48">
        <f>SUM(B19:M19)</f>
        <v>9184225.4299999997</v>
      </c>
    </row>
    <row r="20" spans="1:14" x14ac:dyDescent="0.3">
      <c r="A20" s="47" t="s">
        <v>259</v>
      </c>
      <c r="B20" s="56">
        <v>-289543.8</v>
      </c>
      <c r="C20" s="56">
        <v>-288777.33999999997</v>
      </c>
      <c r="D20" s="56">
        <v>-851713.99</v>
      </c>
      <c r="E20" s="56">
        <v>-323960.90999999997</v>
      </c>
      <c r="F20" s="56">
        <v>-329232.02</v>
      </c>
      <c r="G20" s="56">
        <v>-336317.55000000005</v>
      </c>
      <c r="H20" s="56">
        <v>-342822.39</v>
      </c>
      <c r="I20" s="56">
        <v>-340092.01</v>
      </c>
      <c r="J20" s="56">
        <v>-333474.79000000004</v>
      </c>
      <c r="K20" s="56">
        <v>-342847.37</v>
      </c>
      <c r="L20" s="56">
        <v>-321791</v>
      </c>
      <c r="M20" s="56">
        <v>-329185.20999999996</v>
      </c>
      <c r="N20" s="49">
        <f>SUM(B20:M20)</f>
        <v>-4429758.38</v>
      </c>
    </row>
    <row r="21" spans="1:14" ht="14.4" x14ac:dyDescent="0.3">
      <c r="A21" s="66" t="s">
        <v>260</v>
      </c>
      <c r="B21" s="51">
        <f t="shared" ref="B21:N21" si="2">SUM(B19:B20)</f>
        <v>373094.2</v>
      </c>
      <c r="C21" s="51">
        <f t="shared" si="2"/>
        <v>373860.66000000003</v>
      </c>
      <c r="D21" s="51">
        <f t="shared" si="2"/>
        <v>968343.44</v>
      </c>
      <c r="E21" s="51">
        <f t="shared" si="2"/>
        <v>347027.09</v>
      </c>
      <c r="F21" s="51">
        <f t="shared" si="2"/>
        <v>341755.98</v>
      </c>
      <c r="G21" s="51">
        <f t="shared" si="2"/>
        <v>334670.44999999995</v>
      </c>
      <c r="H21" s="51">
        <f t="shared" si="2"/>
        <v>328165.61</v>
      </c>
      <c r="I21" s="51">
        <f t="shared" si="2"/>
        <v>330895.99</v>
      </c>
      <c r="J21" s="51">
        <f t="shared" si="2"/>
        <v>337513.20999999996</v>
      </c>
      <c r="K21" s="51">
        <f t="shared" si="2"/>
        <v>328140.63</v>
      </c>
      <c r="L21" s="51">
        <f t="shared" si="2"/>
        <v>349197</v>
      </c>
      <c r="M21" s="51">
        <f t="shared" si="2"/>
        <v>341802.79000000004</v>
      </c>
      <c r="N21" s="51">
        <f t="shared" si="2"/>
        <v>4754467.05</v>
      </c>
    </row>
    <row r="22" spans="1:14" x14ac:dyDescent="0.3"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</row>
    <row r="23" spans="1:14" x14ac:dyDescent="0.3">
      <c r="A23" s="47" t="s">
        <v>261</v>
      </c>
      <c r="B23" s="56">
        <v>43191.5</v>
      </c>
      <c r="C23" s="56">
        <v>39011.68</v>
      </c>
      <c r="D23" s="56">
        <v>43191.5</v>
      </c>
      <c r="E23" s="56">
        <v>41798.230000000003</v>
      </c>
      <c r="F23" s="56">
        <v>43332.62</v>
      </c>
      <c r="G23" s="56">
        <v>41934.800000000003</v>
      </c>
      <c r="H23" s="56">
        <v>43332.62</v>
      </c>
      <c r="I23" s="56">
        <v>43332.62</v>
      </c>
      <c r="J23" s="56">
        <v>41934.800000000003</v>
      </c>
      <c r="K23" s="56">
        <v>34969.14</v>
      </c>
      <c r="L23" s="56">
        <v>37054.15</v>
      </c>
      <c r="M23" s="56">
        <v>44590.59</v>
      </c>
      <c r="N23" s="48">
        <f>SUM(B23:M23)</f>
        <v>497674.25</v>
      </c>
    </row>
    <row r="24" spans="1:14" x14ac:dyDescent="0.3">
      <c r="A24" s="47" t="s">
        <v>262</v>
      </c>
      <c r="B24" s="56">
        <v>-18872.8</v>
      </c>
      <c r="C24" s="56">
        <v>-16999.910000000003</v>
      </c>
      <c r="D24" s="56">
        <v>-20211.809999999998</v>
      </c>
      <c r="E24" s="56">
        <v>-20180.599999999999</v>
      </c>
      <c r="F24" s="56">
        <v>-21261.759999999998</v>
      </c>
      <c r="G24" s="56">
        <v>-21018.99</v>
      </c>
      <c r="H24" s="56">
        <v>-22140.06</v>
      </c>
      <c r="I24" s="56">
        <v>-21963.360000000001</v>
      </c>
      <c r="J24" s="56">
        <v>-20841.2</v>
      </c>
      <c r="K24" s="56">
        <v>-17867.7</v>
      </c>
      <c r="L24" s="56">
        <v>-17770.47</v>
      </c>
      <c r="M24" s="56">
        <v>-21875.980000000003</v>
      </c>
      <c r="N24" s="49">
        <f>SUM(B24:M24)</f>
        <v>-241004.64</v>
      </c>
    </row>
    <row r="25" spans="1:14" ht="14.4" x14ac:dyDescent="0.3">
      <c r="A25" s="65" t="s">
        <v>263</v>
      </c>
      <c r="B25" s="51">
        <f t="shared" ref="B25:N25" si="3">SUM(B23:B24)</f>
        <v>24318.7</v>
      </c>
      <c r="C25" s="51">
        <f t="shared" si="3"/>
        <v>22011.769999999997</v>
      </c>
      <c r="D25" s="51">
        <f t="shared" si="3"/>
        <v>22979.690000000002</v>
      </c>
      <c r="E25" s="51">
        <f t="shared" si="3"/>
        <v>21617.630000000005</v>
      </c>
      <c r="F25" s="51">
        <f t="shared" si="3"/>
        <v>22070.860000000004</v>
      </c>
      <c r="G25" s="51">
        <f t="shared" si="3"/>
        <v>20915.810000000001</v>
      </c>
      <c r="H25" s="51">
        <f t="shared" si="3"/>
        <v>21192.560000000001</v>
      </c>
      <c r="I25" s="51">
        <f t="shared" si="3"/>
        <v>21369.260000000002</v>
      </c>
      <c r="J25" s="51">
        <f t="shared" si="3"/>
        <v>21093.600000000002</v>
      </c>
      <c r="K25" s="51">
        <f t="shared" si="3"/>
        <v>17101.439999999999</v>
      </c>
      <c r="L25" s="51">
        <f t="shared" si="3"/>
        <v>19283.68</v>
      </c>
      <c r="M25" s="51">
        <f t="shared" si="3"/>
        <v>22714.609999999993</v>
      </c>
      <c r="N25" s="51">
        <f t="shared" si="3"/>
        <v>256669.61</v>
      </c>
    </row>
    <row r="26" spans="1:14" x14ac:dyDescent="0.3">
      <c r="A26" s="67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</row>
    <row r="27" spans="1:14" x14ac:dyDescent="0.3">
      <c r="A27" s="47" t="s">
        <v>264</v>
      </c>
      <c r="B27" s="56">
        <v>448787</v>
      </c>
      <c r="C27" s="56">
        <v>448787</v>
      </c>
      <c r="D27" s="56">
        <v>343582</v>
      </c>
      <c r="E27" s="56">
        <v>413719</v>
      </c>
      <c r="F27" s="56">
        <v>413718</v>
      </c>
      <c r="G27" s="56">
        <v>413720</v>
      </c>
      <c r="H27" s="56">
        <v>413718</v>
      </c>
      <c r="I27" s="56">
        <v>413718</v>
      </c>
      <c r="J27" s="56">
        <v>413719</v>
      </c>
      <c r="K27" s="56">
        <v>413719</v>
      </c>
      <c r="L27" s="56">
        <v>413719</v>
      </c>
      <c r="M27" s="56">
        <v>413718</v>
      </c>
      <c r="N27" s="48">
        <f>SUM(B27:M27)</f>
        <v>4964624</v>
      </c>
    </row>
    <row r="28" spans="1:14" x14ac:dyDescent="0.3">
      <c r="A28" s="47" t="s">
        <v>265</v>
      </c>
      <c r="B28" s="100">
        <v>-2602080</v>
      </c>
      <c r="C28" s="100">
        <v>-2602082</v>
      </c>
      <c r="D28" s="100">
        <v>-2136522</v>
      </c>
      <c r="E28" s="100">
        <v>-2446896</v>
      </c>
      <c r="F28" s="48">
        <v>-2446894</v>
      </c>
      <c r="G28" s="56">
        <v>-2446896</v>
      </c>
      <c r="H28" s="56">
        <v>-2446893</v>
      </c>
      <c r="I28" s="56">
        <v>-2446894</v>
      </c>
      <c r="J28" s="56">
        <v>-2446896</v>
      </c>
      <c r="K28" s="56">
        <v>-2446895</v>
      </c>
      <c r="L28" s="56">
        <v>-2446895</v>
      </c>
      <c r="M28" s="56">
        <v>-2446894</v>
      </c>
      <c r="N28" s="48">
        <f t="shared" ref="N28:N39" si="4">SUM(B28:M28)</f>
        <v>-29362737</v>
      </c>
    </row>
    <row r="29" spans="1:14" x14ac:dyDescent="0.3">
      <c r="A29" s="47" t="s">
        <v>266</v>
      </c>
      <c r="B29" s="56">
        <v>3416</v>
      </c>
      <c r="C29" s="56">
        <v>3417</v>
      </c>
      <c r="D29" s="56">
        <v>2510</v>
      </c>
      <c r="E29" s="56">
        <v>3115</v>
      </c>
      <c r="F29" s="56">
        <v>3114</v>
      </c>
      <c r="G29" s="56">
        <v>3115</v>
      </c>
      <c r="H29" s="56">
        <v>3114</v>
      </c>
      <c r="I29" s="56">
        <v>3114</v>
      </c>
      <c r="J29" s="56">
        <v>3115</v>
      </c>
      <c r="K29" s="56">
        <v>3114</v>
      </c>
      <c r="L29" s="56">
        <v>3115</v>
      </c>
      <c r="M29" s="56">
        <v>3114</v>
      </c>
      <c r="N29" s="48">
        <f t="shared" si="4"/>
        <v>37373</v>
      </c>
    </row>
    <row r="30" spans="1:14" x14ac:dyDescent="0.3">
      <c r="A30" s="47" t="s">
        <v>267</v>
      </c>
      <c r="B30" s="56">
        <v>-140172</v>
      </c>
      <c r="C30" s="56">
        <v>-140172</v>
      </c>
      <c r="D30" s="56">
        <v>-86692</v>
      </c>
      <c r="E30" s="56">
        <v>-122345</v>
      </c>
      <c r="F30" s="56">
        <v>-122345</v>
      </c>
      <c r="G30" s="56">
        <v>-122346</v>
      </c>
      <c r="H30" s="56">
        <v>-122345</v>
      </c>
      <c r="I30" s="56">
        <v>-122345</v>
      </c>
      <c r="J30" s="56">
        <v>-122346</v>
      </c>
      <c r="K30" s="56">
        <v>-122344</v>
      </c>
      <c r="L30" s="56">
        <v>-122346</v>
      </c>
      <c r="M30" s="56">
        <v>-122345</v>
      </c>
      <c r="N30" s="48">
        <f t="shared" si="4"/>
        <v>-1468143</v>
      </c>
    </row>
    <row r="31" spans="1:14" x14ac:dyDescent="0.3">
      <c r="A31" s="47" t="s">
        <v>268</v>
      </c>
      <c r="B31" s="56">
        <v>1151425.3700000001</v>
      </c>
      <c r="C31" s="56">
        <v>592597.80000000005</v>
      </c>
      <c r="D31" s="56">
        <v>855997.24</v>
      </c>
      <c r="E31" s="56">
        <v>770083.72</v>
      </c>
      <c r="F31" s="56">
        <v>768485.3</v>
      </c>
      <c r="G31" s="56">
        <v>658203.28</v>
      </c>
      <c r="H31" s="56">
        <v>748480.71</v>
      </c>
      <c r="I31" s="56">
        <v>1391318.62</v>
      </c>
      <c r="J31" s="56">
        <v>794486.04</v>
      </c>
      <c r="K31" s="56">
        <v>824207.3</v>
      </c>
      <c r="L31" s="56">
        <v>1356828.04</v>
      </c>
      <c r="M31" s="56">
        <v>647482.25</v>
      </c>
      <c r="N31" s="48">
        <f t="shared" si="4"/>
        <v>10559595.670000002</v>
      </c>
    </row>
    <row r="32" spans="1:14" x14ac:dyDescent="0.3">
      <c r="A32" s="47" t="s">
        <v>269</v>
      </c>
      <c r="B32" s="56">
        <v>61061.93</v>
      </c>
      <c r="C32" s="56">
        <v>2212.13</v>
      </c>
      <c r="D32" s="56">
        <v>119909.51</v>
      </c>
      <c r="E32" s="56">
        <v>2233.4299999999998</v>
      </c>
      <c r="F32" s="56">
        <v>76969.8</v>
      </c>
      <c r="G32" s="56">
        <v>63792.14</v>
      </c>
      <c r="H32" s="56">
        <v>2245.66</v>
      </c>
      <c r="I32" s="56">
        <v>140773.28</v>
      </c>
      <c r="J32" s="56">
        <v>2263.6799999999998</v>
      </c>
      <c r="K32" s="56">
        <v>79224.13</v>
      </c>
      <c r="L32" s="56">
        <v>79224.800000000003</v>
      </c>
      <c r="M32" s="56">
        <v>3519.14</v>
      </c>
      <c r="N32" s="48">
        <f t="shared" si="4"/>
        <v>633429.63</v>
      </c>
    </row>
    <row r="33" spans="1:15" x14ac:dyDescent="0.3">
      <c r="A33" s="47" t="s">
        <v>270</v>
      </c>
      <c r="B33" s="56">
        <v>266599.34000000003</v>
      </c>
      <c r="C33" s="56">
        <v>253862.95</v>
      </c>
      <c r="D33" s="56">
        <v>278755.12</v>
      </c>
      <c r="E33" s="56">
        <v>271356.26</v>
      </c>
      <c r="F33" s="56">
        <v>279199.21999999997</v>
      </c>
      <c r="G33" s="56">
        <v>274134.81</v>
      </c>
      <c r="H33" s="56">
        <v>287125.46000000002</v>
      </c>
      <c r="I33" s="56">
        <v>282711.03000000003</v>
      </c>
      <c r="J33" s="56">
        <v>277619.53000000003</v>
      </c>
      <c r="K33" s="56">
        <v>191841.65</v>
      </c>
      <c r="L33" s="56">
        <v>279739.02</v>
      </c>
      <c r="M33" s="56">
        <v>300211.73</v>
      </c>
      <c r="N33" s="48">
        <f t="shared" si="4"/>
        <v>3243156.1199999996</v>
      </c>
      <c r="O33">
        <f>N33/O39</f>
        <v>0.69259803279380305</v>
      </c>
    </row>
    <row r="34" spans="1:15" x14ac:dyDescent="0.3">
      <c r="A34" s="47" t="s">
        <v>271</v>
      </c>
      <c r="B34" s="56">
        <v>587040.56999999995</v>
      </c>
      <c r="C34" s="56">
        <v>1300328.56</v>
      </c>
      <c r="D34" s="56">
        <v>260353.11</v>
      </c>
      <c r="E34" s="56">
        <v>508368.84</v>
      </c>
      <c r="F34" s="56">
        <v>510415.03</v>
      </c>
      <c r="G34" s="56">
        <v>501933.59</v>
      </c>
      <c r="H34" s="56">
        <v>512206.11</v>
      </c>
      <c r="I34" s="56">
        <v>601428.77</v>
      </c>
      <c r="J34" s="56">
        <v>495849.45</v>
      </c>
      <c r="K34" s="56">
        <v>426093.25</v>
      </c>
      <c r="L34" s="56">
        <v>518233.66</v>
      </c>
      <c r="M34" s="56">
        <v>421185.69</v>
      </c>
      <c r="N34" s="48">
        <f t="shared" si="4"/>
        <v>6643436.6299999999</v>
      </c>
    </row>
    <row r="35" spans="1:15" x14ac:dyDescent="0.3">
      <c r="A35" s="47" t="s">
        <v>272</v>
      </c>
      <c r="B35" s="100">
        <v>386146</v>
      </c>
      <c r="C35" s="100">
        <v>386146</v>
      </c>
      <c r="D35" s="100">
        <v>386146</v>
      </c>
      <c r="E35" s="100">
        <v>65750</v>
      </c>
      <c r="F35" s="48">
        <v>65750</v>
      </c>
      <c r="G35" s="56">
        <v>65750</v>
      </c>
      <c r="H35" s="56">
        <v>-212216</v>
      </c>
      <c r="I35" s="56">
        <v>-212216</v>
      </c>
      <c r="J35" s="56">
        <v>-212216</v>
      </c>
      <c r="K35" s="56">
        <v>-202889</v>
      </c>
      <c r="L35" s="56">
        <v>-202889</v>
      </c>
      <c r="M35" s="56">
        <v>-202889</v>
      </c>
      <c r="N35" s="48">
        <f t="shared" si="4"/>
        <v>110373</v>
      </c>
    </row>
    <row r="36" spans="1:15" x14ac:dyDescent="0.3">
      <c r="A36" s="47" t="s">
        <v>273</v>
      </c>
      <c r="B36" s="56">
        <v>13998.51</v>
      </c>
      <c r="C36" s="56">
        <v>14197.54</v>
      </c>
      <c r="D36" s="56">
        <v>14228.83</v>
      </c>
      <c r="E36" s="56">
        <v>15072.42</v>
      </c>
      <c r="F36" s="56">
        <v>15093.55</v>
      </c>
      <c r="G36" s="56">
        <v>15097.84</v>
      </c>
      <c r="H36" s="56">
        <v>15161.98</v>
      </c>
      <c r="I36" s="56">
        <v>15232.76</v>
      </c>
      <c r="J36" s="56">
        <v>15288.68</v>
      </c>
      <c r="K36" s="56">
        <v>15352.53</v>
      </c>
      <c r="L36" s="56">
        <v>15365.57</v>
      </c>
      <c r="M36" s="56">
        <v>15463.5</v>
      </c>
      <c r="N36" s="48">
        <f t="shared" si="4"/>
        <v>179553.71</v>
      </c>
    </row>
    <row r="37" spans="1:15" x14ac:dyDescent="0.3">
      <c r="A37" s="47" t="s">
        <v>274</v>
      </c>
      <c r="B37" s="56">
        <v>67579.8</v>
      </c>
      <c r="C37" s="56">
        <v>47776.639999999999</v>
      </c>
      <c r="D37" s="56">
        <v>60115.54</v>
      </c>
      <c r="E37" s="56">
        <v>29458.92</v>
      </c>
      <c r="F37" s="56">
        <v>58556.92</v>
      </c>
      <c r="G37" s="56">
        <v>22242.51</v>
      </c>
      <c r="H37" s="56">
        <v>26743.1</v>
      </c>
      <c r="I37" s="56">
        <v>79917.740000000005</v>
      </c>
      <c r="J37" s="56">
        <v>58169.66</v>
      </c>
      <c r="K37" s="56">
        <v>45692.95</v>
      </c>
      <c r="L37" s="56">
        <v>63531.17</v>
      </c>
      <c r="M37" s="56">
        <v>-53247.18</v>
      </c>
      <c r="N37" s="48">
        <f t="shared" si="4"/>
        <v>506537.76999999996</v>
      </c>
    </row>
    <row r="38" spans="1:15" x14ac:dyDescent="0.3">
      <c r="A38" s="47" t="s">
        <v>275</v>
      </c>
      <c r="B38" s="56">
        <v>52959.47</v>
      </c>
      <c r="C38" s="56">
        <v>16734.98</v>
      </c>
      <c r="D38" s="56">
        <v>42631.67</v>
      </c>
      <c r="E38" s="56">
        <v>43801.62</v>
      </c>
      <c r="F38" s="56">
        <v>80302.2</v>
      </c>
      <c r="G38" s="56">
        <v>48321.29</v>
      </c>
      <c r="H38" s="56">
        <v>82970.31</v>
      </c>
      <c r="I38" s="56">
        <v>67061.78</v>
      </c>
      <c r="J38" s="56">
        <v>14441.86</v>
      </c>
      <c r="K38" s="56">
        <v>80725.02</v>
      </c>
      <c r="L38" s="56">
        <v>33444.199999999997</v>
      </c>
      <c r="M38" s="56">
        <v>87818.99</v>
      </c>
      <c r="N38" s="48">
        <f t="shared" si="4"/>
        <v>651213.3899999999</v>
      </c>
    </row>
    <row r="39" spans="1:15" x14ac:dyDescent="0.3">
      <c r="A39" s="47" t="s">
        <v>276</v>
      </c>
      <c r="B39" s="56">
        <v>5138.8500000000004</v>
      </c>
      <c r="C39" s="56">
        <v>5538.85</v>
      </c>
      <c r="D39" s="56">
        <v>11169.81</v>
      </c>
      <c r="E39" s="56">
        <v>7967.18</v>
      </c>
      <c r="F39" s="56">
        <v>6929.6</v>
      </c>
      <c r="G39" s="56">
        <v>13673.1</v>
      </c>
      <c r="H39" s="56">
        <v>28531.81</v>
      </c>
      <c r="I39" s="56">
        <v>5073.9799999999996</v>
      </c>
      <c r="J39" s="56">
        <v>1246.8499999999999</v>
      </c>
      <c r="K39" s="56">
        <v>230.88</v>
      </c>
      <c r="L39" s="56">
        <v>14871.24</v>
      </c>
      <c r="M39" s="56">
        <v>1761.91</v>
      </c>
      <c r="N39" s="49">
        <f t="shared" si="4"/>
        <v>102134.06000000001</v>
      </c>
      <c r="O39" s="51">
        <f>N39+N38+N37+N36+N33</f>
        <v>4682595.05</v>
      </c>
    </row>
    <row r="40" spans="1:15" ht="14.4" x14ac:dyDescent="0.3">
      <c r="A40" s="65" t="s">
        <v>53</v>
      </c>
      <c r="B40" s="51">
        <f t="shared" ref="B40:G40" si="5">SUM(B27:B39)</f>
        <v>301900.84000000008</v>
      </c>
      <c r="C40" s="51">
        <f t="shared" si="5"/>
        <v>329345.4499999999</v>
      </c>
      <c r="D40" s="51">
        <f t="shared" si="5"/>
        <v>152184.82999999996</v>
      </c>
      <c r="E40" s="51">
        <f t="shared" si="5"/>
        <v>-438314.61000000004</v>
      </c>
      <c r="F40" s="51">
        <f t="shared" si="5"/>
        <v>-290705.37999999995</v>
      </c>
      <c r="G40" s="51">
        <f t="shared" si="5"/>
        <v>-489258.44</v>
      </c>
      <c r="H40" s="51">
        <f t="shared" ref="H40:N40" si="6">SUM(H27:H39)</f>
        <v>-661156.8600000001</v>
      </c>
      <c r="I40" s="51">
        <f t="shared" si="6"/>
        <v>218894.9600000002</v>
      </c>
      <c r="J40" s="51">
        <f t="shared" si="6"/>
        <v>-705258.25</v>
      </c>
      <c r="K40" s="51">
        <f t="shared" si="6"/>
        <v>-691927.28999999992</v>
      </c>
      <c r="L40" s="51">
        <f t="shared" si="6"/>
        <v>5941.7000000000789</v>
      </c>
      <c r="M40" s="51">
        <f t="shared" si="6"/>
        <v>-931099.9700000002</v>
      </c>
      <c r="N40" s="51">
        <f t="shared" si="6"/>
        <v>-3199453.0199999982</v>
      </c>
    </row>
    <row r="41" spans="1:15" x14ac:dyDescent="0.3"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3">
      <c r="A42" s="70" t="s">
        <v>228</v>
      </c>
      <c r="B42" s="56">
        <v>-180778.13</v>
      </c>
      <c r="C42" s="56">
        <v>-739.85</v>
      </c>
      <c r="D42" s="56">
        <v>-229284.96</v>
      </c>
      <c r="E42" s="56">
        <v>-142075.59</v>
      </c>
      <c r="F42" s="56">
        <v>-214685.02</v>
      </c>
      <c r="G42" s="56">
        <v>873667.68</v>
      </c>
      <c r="H42" s="56">
        <v>-217042.94</v>
      </c>
      <c r="I42" s="56">
        <v>-208907.97999999998</v>
      </c>
      <c r="J42" s="56">
        <v>-139938.09</v>
      </c>
      <c r="K42" s="56">
        <v>-204129.01</v>
      </c>
      <c r="L42" s="56">
        <v>-140255.03</v>
      </c>
      <c r="M42" s="56">
        <v>749762.1</v>
      </c>
      <c r="N42" s="48">
        <f>SUM(B42:M42)</f>
        <v>-54406.820000000065</v>
      </c>
    </row>
    <row r="43" spans="1:15" x14ac:dyDescent="0.3">
      <c r="A43" s="47" t="s">
        <v>229</v>
      </c>
      <c r="B43" s="56">
        <v>158944.98000000001</v>
      </c>
      <c r="C43" s="56">
        <v>277215.38</v>
      </c>
      <c r="D43" s="56">
        <v>639644.49</v>
      </c>
      <c r="E43" s="56">
        <v>11334.349999999991</v>
      </c>
      <c r="F43" s="56">
        <v>640638.89</v>
      </c>
      <c r="G43" s="56">
        <v>-844883.10000000009</v>
      </c>
      <c r="H43" s="56">
        <v>-799552.62</v>
      </c>
      <c r="I43" s="56">
        <v>1395484.0899999999</v>
      </c>
      <c r="J43" s="56">
        <v>232732</v>
      </c>
      <c r="K43" s="56">
        <v>403784.7</v>
      </c>
      <c r="L43" s="56">
        <v>151482.84999999998</v>
      </c>
      <c r="M43" s="56">
        <v>-1649047.48</v>
      </c>
      <c r="N43" s="48">
        <f>SUM(B43:M43)</f>
        <v>617778.53000000026</v>
      </c>
    </row>
    <row r="44" spans="1:15" x14ac:dyDescent="0.3">
      <c r="A44" s="47" t="s">
        <v>277</v>
      </c>
      <c r="B44" s="56">
        <v>0</v>
      </c>
      <c r="C44" s="56">
        <v>0</v>
      </c>
      <c r="D44" s="56">
        <v>0</v>
      </c>
      <c r="E44" s="56">
        <v>0</v>
      </c>
      <c r="F44" s="56">
        <v>0</v>
      </c>
      <c r="G44" s="56">
        <v>0</v>
      </c>
      <c r="H44" s="56">
        <v>0</v>
      </c>
      <c r="I44" s="56">
        <v>0</v>
      </c>
      <c r="J44" s="56">
        <v>0</v>
      </c>
      <c r="K44" s="56">
        <v>0</v>
      </c>
      <c r="L44" s="56">
        <v>7175.98</v>
      </c>
      <c r="M44" s="56">
        <v>-482.65</v>
      </c>
      <c r="N44" s="48">
        <f t="shared" ref="N44:N45" si="7">SUM(B44:M44)</f>
        <v>6693.33</v>
      </c>
    </row>
    <row r="45" spans="1:15" x14ac:dyDescent="0.3">
      <c r="A45" s="47" t="s">
        <v>278</v>
      </c>
      <c r="B45" s="56">
        <v>0</v>
      </c>
      <c r="C45" s="56">
        <v>0</v>
      </c>
      <c r="D45" s="56">
        <v>0</v>
      </c>
      <c r="E45" s="56">
        <v>0</v>
      </c>
      <c r="F45" s="56">
        <v>0</v>
      </c>
      <c r="G45" s="56">
        <v>0</v>
      </c>
      <c r="H45" s="56">
        <v>0</v>
      </c>
      <c r="I45" s="56">
        <v>0</v>
      </c>
      <c r="J45" s="56">
        <v>0</v>
      </c>
      <c r="K45" s="56">
        <v>0</v>
      </c>
      <c r="L45" s="56">
        <v>-487692.07</v>
      </c>
      <c r="M45" s="56">
        <v>193.34</v>
      </c>
      <c r="N45" s="48">
        <f t="shared" si="7"/>
        <v>-487498.73</v>
      </c>
    </row>
    <row r="46" spans="1:15" x14ac:dyDescent="0.3">
      <c r="A46" s="47" t="s">
        <v>279</v>
      </c>
      <c r="B46" s="56">
        <v>-5132.46</v>
      </c>
      <c r="C46" s="56">
        <v>-3488.21</v>
      </c>
      <c r="D46" s="56">
        <v>-2356.96</v>
      </c>
      <c r="E46" s="56">
        <v>-6880.9</v>
      </c>
      <c r="F46" s="56">
        <v>-14626.86</v>
      </c>
      <c r="G46" s="56">
        <v>-16797.39</v>
      </c>
      <c r="H46" s="56">
        <v>-12848.07</v>
      </c>
      <c r="I46" s="56">
        <v>-20955.580000000002</v>
      </c>
      <c r="J46" s="56">
        <v>-13949.41</v>
      </c>
      <c r="K46" s="56">
        <v>-16802.990000000002</v>
      </c>
      <c r="L46" s="56">
        <v>-15873.68</v>
      </c>
      <c r="M46" s="56">
        <v>-9000.89</v>
      </c>
      <c r="N46" s="48">
        <f>SUM(B46:M46)</f>
        <v>-138713.40000000002</v>
      </c>
    </row>
    <row r="47" spans="1:15" x14ac:dyDescent="0.3">
      <c r="A47" s="47" t="s">
        <v>280</v>
      </c>
      <c r="B47" s="56">
        <v>-43418.239999999998</v>
      </c>
      <c r="C47" s="56">
        <v>-54613.65</v>
      </c>
      <c r="D47" s="56">
        <v>-51435.8</v>
      </c>
      <c r="E47" s="56">
        <v>-47684.53</v>
      </c>
      <c r="F47" s="56">
        <v>-65835.86</v>
      </c>
      <c r="G47" s="56">
        <v>-76752.039999999994</v>
      </c>
      <c r="H47" s="56">
        <v>-61253.89</v>
      </c>
      <c r="I47" s="56">
        <v>-106870.94</v>
      </c>
      <c r="J47" s="56">
        <v>-89455.59</v>
      </c>
      <c r="K47" s="56">
        <v>-97048.44</v>
      </c>
      <c r="L47" s="56">
        <v>-70252.929999999993</v>
      </c>
      <c r="M47" s="56">
        <v>-66563.740000000005</v>
      </c>
      <c r="N47" s="48">
        <f t="shared" ref="N47:N100" si="8">SUM(B47:M47)</f>
        <v>-831185.64999999991</v>
      </c>
    </row>
    <row r="48" spans="1:15" x14ac:dyDescent="0.3">
      <c r="A48" s="47" t="s">
        <v>230</v>
      </c>
      <c r="B48" s="56">
        <v>-730871.54</v>
      </c>
      <c r="C48" s="56">
        <v>-774477.34</v>
      </c>
      <c r="D48" s="56">
        <v>-919257.53</v>
      </c>
      <c r="E48" s="56">
        <v>-804272.7</v>
      </c>
      <c r="F48" s="56">
        <v>-973455.98</v>
      </c>
      <c r="G48" s="56">
        <v>-919826.45</v>
      </c>
      <c r="H48" s="56">
        <v>-690094.01</v>
      </c>
      <c r="I48" s="56">
        <v>-1184901.71</v>
      </c>
      <c r="J48" s="56">
        <v>-849827.64</v>
      </c>
      <c r="K48" s="56">
        <v>-969483.21</v>
      </c>
      <c r="L48" s="56">
        <v>-796534.73</v>
      </c>
      <c r="M48" s="56">
        <v>-774627.99</v>
      </c>
      <c r="N48" s="48">
        <f t="shared" si="8"/>
        <v>-10387630.83</v>
      </c>
    </row>
    <row r="49" spans="1:14" x14ac:dyDescent="0.3">
      <c r="A49" s="47" t="s">
        <v>281</v>
      </c>
      <c r="B49" s="56">
        <v>-12066.6</v>
      </c>
      <c r="C49" s="56">
        <v>-12075.5</v>
      </c>
      <c r="D49" s="56">
        <v>-18807.259999999998</v>
      </c>
      <c r="E49" s="56">
        <v>-14015.39</v>
      </c>
      <c r="F49" s="56">
        <v>-15998.73</v>
      </c>
      <c r="G49" s="56">
        <v>-19799.55</v>
      </c>
      <c r="H49" s="56">
        <v>-12948.86</v>
      </c>
      <c r="I49" s="56">
        <v>-20645.419999999998</v>
      </c>
      <c r="J49" s="56">
        <v>-14580.08</v>
      </c>
      <c r="K49" s="56">
        <v>-16255.71</v>
      </c>
      <c r="L49" s="56">
        <v>-11780.11</v>
      </c>
      <c r="M49" s="56">
        <v>-9009.8799999999992</v>
      </c>
      <c r="N49" s="48">
        <f t="shared" si="8"/>
        <v>-177983.08999999997</v>
      </c>
    </row>
    <row r="50" spans="1:14" x14ac:dyDescent="0.3">
      <c r="A50" s="47" t="s">
        <v>282</v>
      </c>
      <c r="B50" s="56">
        <v>-59143.54</v>
      </c>
      <c r="C50" s="56">
        <v>-53550.400000000001</v>
      </c>
      <c r="D50" s="56">
        <v>-72857.2</v>
      </c>
      <c r="E50" s="56">
        <v>-62316.14</v>
      </c>
      <c r="F50" s="56">
        <v>-67842.48</v>
      </c>
      <c r="G50" s="56">
        <v>-54597.760000000002</v>
      </c>
      <c r="H50" s="56">
        <v>-38960.25</v>
      </c>
      <c r="I50" s="56">
        <v>-91832.92</v>
      </c>
      <c r="J50" s="56">
        <v>-61267.22</v>
      </c>
      <c r="K50" s="56">
        <v>-58468.93</v>
      </c>
      <c r="L50" s="56">
        <v>-49566.42</v>
      </c>
      <c r="M50" s="56">
        <v>-33737.65</v>
      </c>
      <c r="N50" s="48">
        <f t="shared" si="8"/>
        <v>-704140.91000000015</v>
      </c>
    </row>
    <row r="51" spans="1:14" x14ac:dyDescent="0.3">
      <c r="A51" s="47" t="s">
        <v>231</v>
      </c>
      <c r="B51" s="56">
        <v>-65088.13</v>
      </c>
      <c r="C51" s="56">
        <v>-75100.87</v>
      </c>
      <c r="D51" s="56">
        <v>-87337.67</v>
      </c>
      <c r="E51" s="56">
        <v>-62900.91</v>
      </c>
      <c r="F51" s="56">
        <v>-103371.53</v>
      </c>
      <c r="G51" s="56">
        <v>-89291.95</v>
      </c>
      <c r="H51" s="56">
        <v>-57994.22</v>
      </c>
      <c r="I51" s="56">
        <v>-106287.91</v>
      </c>
      <c r="J51" s="56">
        <v>-83237.78</v>
      </c>
      <c r="K51" s="56">
        <v>-86072.66</v>
      </c>
      <c r="L51" s="56">
        <v>-75652.94</v>
      </c>
      <c r="M51" s="56">
        <v>-59244.46</v>
      </c>
      <c r="N51" s="48">
        <f t="shared" si="8"/>
        <v>-951581.03</v>
      </c>
    </row>
    <row r="52" spans="1:14" x14ac:dyDescent="0.3">
      <c r="A52" s="47" t="s">
        <v>283</v>
      </c>
      <c r="B52" s="56">
        <v>-23580.31</v>
      </c>
      <c r="C52" s="56">
        <v>-20425.23</v>
      </c>
      <c r="D52" s="56">
        <v>-30787.71</v>
      </c>
      <c r="E52" s="56">
        <v>-23825.02</v>
      </c>
      <c r="F52" s="56">
        <v>-27116.1</v>
      </c>
      <c r="G52" s="56">
        <v>-27088.12</v>
      </c>
      <c r="H52" s="56">
        <v>-15518.91</v>
      </c>
      <c r="I52" s="56">
        <v>-42187.47</v>
      </c>
      <c r="J52" s="56">
        <v>-34987.980000000003</v>
      </c>
      <c r="K52" s="56">
        <v>-39302.019999999997</v>
      </c>
      <c r="L52" s="56">
        <v>-35373.620000000003</v>
      </c>
      <c r="M52" s="56">
        <v>-33844.879999999997</v>
      </c>
      <c r="N52" s="48">
        <f t="shared" si="8"/>
        <v>-354037.37</v>
      </c>
    </row>
    <row r="53" spans="1:14" x14ac:dyDescent="0.3">
      <c r="A53" s="47" t="s">
        <v>237</v>
      </c>
      <c r="B53" s="56">
        <v>-52912.11</v>
      </c>
      <c r="C53" s="56">
        <v>-99191.19</v>
      </c>
      <c r="D53" s="56">
        <v>-87821.86</v>
      </c>
      <c r="E53" s="56">
        <v>-71972.5</v>
      </c>
      <c r="F53" s="56">
        <v>-93941.84</v>
      </c>
      <c r="G53" s="56">
        <v>-108421</v>
      </c>
      <c r="H53" s="56">
        <v>-52425.54</v>
      </c>
      <c r="I53" s="56">
        <v>-121408.83</v>
      </c>
      <c r="J53" s="56">
        <v>-100024.11</v>
      </c>
      <c r="K53" s="56">
        <v>-101362.73</v>
      </c>
      <c r="L53" s="56">
        <v>-70596.34</v>
      </c>
      <c r="M53" s="56">
        <v>-42807.4</v>
      </c>
      <c r="N53" s="48">
        <f t="shared" si="8"/>
        <v>-1002885.45</v>
      </c>
    </row>
    <row r="54" spans="1:14" x14ac:dyDescent="0.3">
      <c r="A54" s="47" t="s">
        <v>285</v>
      </c>
      <c r="B54" s="56">
        <v>-31358.67</v>
      </c>
      <c r="C54" s="56">
        <v>-27184.52</v>
      </c>
      <c r="D54" s="56">
        <v>-29881.54</v>
      </c>
      <c r="E54" s="56">
        <v>-25445.360000000001</v>
      </c>
      <c r="F54" s="56">
        <v>-33236.199999999997</v>
      </c>
      <c r="G54" s="56">
        <v>-28600.400000000001</v>
      </c>
      <c r="H54" s="56">
        <v>-12347.69</v>
      </c>
      <c r="I54" s="56">
        <v>-25922.93</v>
      </c>
      <c r="J54" s="56">
        <v>-25108.17</v>
      </c>
      <c r="K54" s="56">
        <v>-22391.31</v>
      </c>
      <c r="L54" s="56">
        <v>-30384.02</v>
      </c>
      <c r="M54" s="56">
        <v>-27855.43</v>
      </c>
      <c r="N54" s="48">
        <f t="shared" si="8"/>
        <v>-319716.24</v>
      </c>
    </row>
    <row r="55" spans="1:14" x14ac:dyDescent="0.3">
      <c r="A55" s="47" t="s">
        <v>232</v>
      </c>
      <c r="B55" s="56">
        <v>-318907.52000000002</v>
      </c>
      <c r="C55" s="56">
        <v>-325504.73</v>
      </c>
      <c r="D55" s="56">
        <v>-389599.6</v>
      </c>
      <c r="E55" s="56">
        <v>-326550.83</v>
      </c>
      <c r="F55" s="56">
        <v>-381451</v>
      </c>
      <c r="G55" s="56">
        <v>-376806.43</v>
      </c>
      <c r="H55" s="56">
        <v>-224115.97</v>
      </c>
      <c r="I55" s="56">
        <v>-478124.79999999999</v>
      </c>
      <c r="J55" s="56">
        <v>-340756.91</v>
      </c>
      <c r="K55" s="56">
        <v>-366626.01</v>
      </c>
      <c r="L55" s="56">
        <v>-313405.74</v>
      </c>
      <c r="M55" s="56">
        <v>-264475.76</v>
      </c>
      <c r="N55" s="48">
        <f t="shared" si="8"/>
        <v>-4106325.3</v>
      </c>
    </row>
    <row r="56" spans="1:14" x14ac:dyDescent="0.3">
      <c r="A56" s="47" t="s">
        <v>238</v>
      </c>
      <c r="B56" s="56">
        <v>-533088.61</v>
      </c>
      <c r="C56" s="56">
        <v>-605057.43000000005</v>
      </c>
      <c r="D56" s="56">
        <v>-694202.43</v>
      </c>
      <c r="E56" s="56">
        <v>-548873.18999999994</v>
      </c>
      <c r="F56" s="56">
        <v>-722364.54</v>
      </c>
      <c r="G56" s="56">
        <v>-709526.86</v>
      </c>
      <c r="H56" s="56">
        <v>-491972.7</v>
      </c>
      <c r="I56" s="56">
        <v>-920487.27</v>
      </c>
      <c r="J56" s="56">
        <v>-649476.36</v>
      </c>
      <c r="K56" s="56">
        <v>-672093.85</v>
      </c>
      <c r="L56" s="56">
        <v>-587954.64</v>
      </c>
      <c r="M56" s="56">
        <v>-585574.88</v>
      </c>
      <c r="N56" s="48">
        <f t="shared" si="8"/>
        <v>-7720672.7599999988</v>
      </c>
    </row>
    <row r="57" spans="1:14" x14ac:dyDescent="0.3">
      <c r="A57" s="47" t="s">
        <v>286</v>
      </c>
      <c r="B57" s="56">
        <v>-51897.16</v>
      </c>
      <c r="C57" s="56">
        <v>-54446.94</v>
      </c>
      <c r="D57" s="56">
        <v>-63058.51</v>
      </c>
      <c r="E57" s="56">
        <v>-52052.22</v>
      </c>
      <c r="F57" s="56">
        <v>-69390.39</v>
      </c>
      <c r="G57" s="56">
        <v>-63525.57</v>
      </c>
      <c r="H57" s="56">
        <v>-34161.5</v>
      </c>
      <c r="I57" s="56">
        <v>-70630.73</v>
      </c>
      <c r="J57" s="56">
        <v>-47239.74</v>
      </c>
      <c r="K57" s="56">
        <v>-44107.24</v>
      </c>
      <c r="L57" s="56">
        <v>-37746.67</v>
      </c>
      <c r="M57" s="56">
        <v>-29847.31</v>
      </c>
      <c r="N57" s="48">
        <f t="shared" si="8"/>
        <v>-618103.9800000001</v>
      </c>
    </row>
    <row r="58" spans="1:14" x14ac:dyDescent="0.3">
      <c r="A58" s="47" t="s">
        <v>287</v>
      </c>
      <c r="B58" s="56">
        <v>-11148.46</v>
      </c>
      <c r="C58" s="56">
        <v>-11968.67</v>
      </c>
      <c r="D58" s="56">
        <v>-14580.7</v>
      </c>
      <c r="E58" s="56">
        <v>-15331.87</v>
      </c>
      <c r="F58" s="56">
        <v>-16552.28</v>
      </c>
      <c r="G58" s="56">
        <v>-17021.95</v>
      </c>
      <c r="H58" s="56">
        <v>-13095.98</v>
      </c>
      <c r="I58" s="56">
        <v>-27083.29</v>
      </c>
      <c r="J58" s="56">
        <v>-17031.63</v>
      </c>
      <c r="K58" s="56">
        <v>-16372.59</v>
      </c>
      <c r="L58" s="56">
        <v>-16211.04</v>
      </c>
      <c r="M58" s="56">
        <v>-9854.91</v>
      </c>
      <c r="N58" s="48">
        <f t="shared" si="8"/>
        <v>-186253.37000000002</v>
      </c>
    </row>
    <row r="59" spans="1:14" x14ac:dyDescent="0.3">
      <c r="A59" s="47" t="s">
        <v>233</v>
      </c>
      <c r="B59" s="56">
        <v>-64349.34</v>
      </c>
      <c r="C59" s="56">
        <v>-61844.800000000003</v>
      </c>
      <c r="D59" s="56">
        <v>-58197.23</v>
      </c>
      <c r="E59" s="56">
        <v>-56234.57</v>
      </c>
      <c r="F59" s="56">
        <v>-64221.91</v>
      </c>
      <c r="G59" s="56">
        <v>-57350.36</v>
      </c>
      <c r="H59" s="56">
        <v>-42342.879999999997</v>
      </c>
      <c r="I59" s="56">
        <v>-75076.23</v>
      </c>
      <c r="J59" s="56">
        <v>-58640.44</v>
      </c>
      <c r="K59" s="56">
        <v>-44886.37</v>
      </c>
      <c r="L59" s="56">
        <v>-62144.800000000003</v>
      </c>
      <c r="M59" s="56">
        <v>-36939.89</v>
      </c>
      <c r="N59" s="48">
        <f t="shared" si="8"/>
        <v>-682228.82000000007</v>
      </c>
    </row>
    <row r="60" spans="1:14" x14ac:dyDescent="0.3">
      <c r="A60" s="47" t="s">
        <v>234</v>
      </c>
      <c r="B60" s="56">
        <v>-243265.67</v>
      </c>
      <c r="C60" s="56">
        <v>-264486.55</v>
      </c>
      <c r="D60" s="56">
        <v>-306195.65999999997</v>
      </c>
      <c r="E60" s="56">
        <v>-278690.68</v>
      </c>
      <c r="F60" s="56">
        <v>-321817.53999999998</v>
      </c>
      <c r="G60" s="56">
        <v>-288730.98</v>
      </c>
      <c r="H60" s="56">
        <v>-224791.19</v>
      </c>
      <c r="I60" s="56">
        <v>-388396.61</v>
      </c>
      <c r="J60" s="56">
        <v>-291876.33</v>
      </c>
      <c r="K60" s="56">
        <v>-315784.65999999997</v>
      </c>
      <c r="L60" s="56">
        <v>-295752.86</v>
      </c>
      <c r="M60" s="56">
        <v>-229853.62</v>
      </c>
      <c r="N60" s="48">
        <f t="shared" si="8"/>
        <v>-3449642.35</v>
      </c>
    </row>
    <row r="61" spans="1:14" x14ac:dyDescent="0.3">
      <c r="A61" s="47" t="s">
        <v>235</v>
      </c>
      <c r="B61" s="56">
        <v>-57185.35</v>
      </c>
      <c r="C61" s="56">
        <v>-67263.990000000005</v>
      </c>
      <c r="D61" s="56">
        <v>-74477.789999999994</v>
      </c>
      <c r="E61" s="56">
        <v>-58806.86</v>
      </c>
      <c r="F61" s="56">
        <v>-67242.37</v>
      </c>
      <c r="G61" s="56">
        <v>-59282.65</v>
      </c>
      <c r="H61" s="56">
        <v>-36545.4</v>
      </c>
      <c r="I61" s="56">
        <v>-75652.009999999995</v>
      </c>
      <c r="J61" s="56">
        <v>-48108.05</v>
      </c>
      <c r="K61" s="56">
        <v>-58555.08</v>
      </c>
      <c r="L61" s="56">
        <v>-45828.72</v>
      </c>
      <c r="M61" s="56">
        <v>-34689.35</v>
      </c>
      <c r="N61" s="48">
        <f t="shared" si="8"/>
        <v>-683637.62</v>
      </c>
    </row>
    <row r="62" spans="1:14" x14ac:dyDescent="0.3">
      <c r="A62" s="55" t="s">
        <v>239</v>
      </c>
      <c r="B62" s="56">
        <v>-14005.45</v>
      </c>
      <c r="C62" s="56">
        <v>-15172.58</v>
      </c>
      <c r="D62" s="56">
        <v>-13713.66</v>
      </c>
      <c r="E62" s="56">
        <v>-11330.79</v>
      </c>
      <c r="F62" s="56">
        <v>-16429.189999999999</v>
      </c>
      <c r="G62" s="56">
        <v>-14801.29</v>
      </c>
      <c r="H62" s="56">
        <v>-11871.1</v>
      </c>
      <c r="I62" s="56">
        <v>-19184.09</v>
      </c>
      <c r="J62" s="56">
        <v>-15176.96</v>
      </c>
      <c r="K62" s="56">
        <v>-14175.19</v>
      </c>
      <c r="L62" s="56">
        <v>-12797.73</v>
      </c>
      <c r="M62" s="56">
        <v>-10293.280000000001</v>
      </c>
      <c r="N62" s="48">
        <f t="shared" si="8"/>
        <v>-168951.31</v>
      </c>
    </row>
    <row r="63" spans="1:14" x14ac:dyDescent="0.3">
      <c r="A63" s="47" t="s">
        <v>289</v>
      </c>
      <c r="B63" s="56">
        <v>8499.75</v>
      </c>
      <c r="C63" s="56">
        <v>6762.97</v>
      </c>
      <c r="D63" s="56">
        <v>5105.12</v>
      </c>
      <c r="E63" s="56">
        <v>3447.27</v>
      </c>
      <c r="F63" s="56">
        <v>2842.02</v>
      </c>
      <c r="G63" s="56">
        <v>1315.75</v>
      </c>
      <c r="H63" s="56">
        <v>1263.1199999999999</v>
      </c>
      <c r="I63" s="56">
        <v>2315.7199999999998</v>
      </c>
      <c r="J63" s="56">
        <v>1368.38</v>
      </c>
      <c r="K63" s="56">
        <v>526.29999999999995</v>
      </c>
      <c r="L63" s="56">
        <v>526.29999999999995</v>
      </c>
      <c r="M63" s="56">
        <v>315.77999999999997</v>
      </c>
      <c r="N63" s="48"/>
    </row>
    <row r="64" spans="1:14" x14ac:dyDescent="0.3">
      <c r="A64" s="47" t="s">
        <v>290</v>
      </c>
      <c r="B64" s="56">
        <v>-45122.37</v>
      </c>
      <c r="C64" s="56">
        <v>-52434.15</v>
      </c>
      <c r="D64" s="56">
        <v>-63466.720000000001</v>
      </c>
      <c r="E64" s="56">
        <v>-47926.52</v>
      </c>
      <c r="F64" s="56">
        <v>-56852.07</v>
      </c>
      <c r="G64" s="56">
        <v>-50459.82</v>
      </c>
      <c r="H64" s="56">
        <v>-29597.22</v>
      </c>
      <c r="I64" s="56">
        <v>-67686.45</v>
      </c>
      <c r="J64" s="56">
        <v>-55415.66</v>
      </c>
      <c r="K64" s="56">
        <v>-47218.71</v>
      </c>
      <c r="L64" s="56">
        <v>-45026.17</v>
      </c>
      <c r="M64" s="56">
        <v>-39670.120000000003</v>
      </c>
      <c r="N64" s="48">
        <f>SUM(B64:M64)</f>
        <v>-600875.98</v>
      </c>
    </row>
    <row r="65" spans="1:14" x14ac:dyDescent="0.3">
      <c r="A65" s="47" t="s">
        <v>291</v>
      </c>
      <c r="B65" s="56">
        <v>-42816.37</v>
      </c>
      <c r="C65" s="56">
        <v>-26454.7</v>
      </c>
      <c r="D65" s="56">
        <v>-38372.01</v>
      </c>
      <c r="E65" s="56">
        <v>-44755.85</v>
      </c>
      <c r="F65" s="56">
        <v>-44095.16</v>
      </c>
      <c r="G65" s="56">
        <v>-34163.97</v>
      </c>
      <c r="H65" s="56">
        <v>-22602.44</v>
      </c>
      <c r="I65" s="56">
        <v>-57464.61</v>
      </c>
      <c r="J65" s="56">
        <v>-33888.07</v>
      </c>
      <c r="K65" s="56">
        <v>-44020.83</v>
      </c>
      <c r="L65" s="56">
        <v>-33366.410000000003</v>
      </c>
      <c r="M65" s="56">
        <v>-33011.019999999997</v>
      </c>
      <c r="N65" s="48">
        <f t="shared" si="8"/>
        <v>-455011.44000000006</v>
      </c>
    </row>
    <row r="66" spans="1:14" x14ac:dyDescent="0.3">
      <c r="A66" s="47" t="s">
        <v>292</v>
      </c>
      <c r="B66" s="56">
        <v>-28589.84</v>
      </c>
      <c r="C66" s="56">
        <v>-27687.72</v>
      </c>
      <c r="D66" s="56">
        <v>-40004.18</v>
      </c>
      <c r="E66" s="56">
        <v>-20586.41</v>
      </c>
      <c r="F66" s="56">
        <v>-32199.4</v>
      </c>
      <c r="G66" s="56">
        <v>-26200.03</v>
      </c>
      <c r="H66" s="56">
        <v>-19005.310000000001</v>
      </c>
      <c r="I66" s="56">
        <v>-45079.35</v>
      </c>
      <c r="J66" s="56">
        <v>-27730.98</v>
      </c>
      <c r="K66" s="56">
        <v>-32180.17</v>
      </c>
      <c r="L66" s="56">
        <v>-30300.03</v>
      </c>
      <c r="M66" s="56">
        <v>-18226.39</v>
      </c>
      <c r="N66" s="48">
        <f t="shared" si="8"/>
        <v>-347789.80999999994</v>
      </c>
    </row>
    <row r="67" spans="1:14" x14ac:dyDescent="0.3">
      <c r="A67" s="47" t="s">
        <v>293</v>
      </c>
      <c r="B67" s="56">
        <v>-5265.47</v>
      </c>
      <c r="C67" s="56">
        <v>-3658.73</v>
      </c>
      <c r="D67" s="56">
        <v>-9202.48</v>
      </c>
      <c r="E67" s="56">
        <v>-6903.62</v>
      </c>
      <c r="F67" s="56">
        <v>-8541.24</v>
      </c>
      <c r="G67" s="56">
        <v>-7490.24</v>
      </c>
      <c r="H67" s="56">
        <v>-3463.61</v>
      </c>
      <c r="I67" s="56">
        <v>-6631.42</v>
      </c>
      <c r="J67" s="56">
        <v>-7257.01</v>
      </c>
      <c r="K67" s="56">
        <v>-5762.5</v>
      </c>
      <c r="L67" s="56">
        <v>-5601.96</v>
      </c>
      <c r="M67" s="56">
        <v>-5531.68</v>
      </c>
      <c r="N67" s="48">
        <f t="shared" si="8"/>
        <v>-75309.959999999992</v>
      </c>
    </row>
    <row r="68" spans="1:14" x14ac:dyDescent="0.3">
      <c r="A68" s="47" t="s">
        <v>294</v>
      </c>
      <c r="B68" s="56">
        <v>-29120.27</v>
      </c>
      <c r="C68" s="56">
        <v>-37028.15</v>
      </c>
      <c r="D68" s="56">
        <v>-51580.29</v>
      </c>
      <c r="E68" s="56">
        <v>-43086.080000000002</v>
      </c>
      <c r="F68" s="56">
        <v>-46810.53</v>
      </c>
      <c r="G68" s="56">
        <v>-50119.67</v>
      </c>
      <c r="H68" s="56">
        <v>-27348.27</v>
      </c>
      <c r="I68" s="56">
        <v>-42661.07</v>
      </c>
      <c r="J68" s="56">
        <v>-29901.7</v>
      </c>
      <c r="K68" s="56">
        <v>-38883.33</v>
      </c>
      <c r="L68" s="56">
        <v>-41950.89</v>
      </c>
      <c r="M68" s="56">
        <v>-25927.95</v>
      </c>
      <c r="N68" s="48">
        <f t="shared" si="8"/>
        <v>-464418.20000000007</v>
      </c>
    </row>
    <row r="69" spans="1:14" x14ac:dyDescent="0.3">
      <c r="A69" s="47" t="s">
        <v>295</v>
      </c>
      <c r="B69" s="56">
        <v>-8410.5400000000009</v>
      </c>
      <c r="C69" s="56">
        <v>-8511.02</v>
      </c>
      <c r="D69" s="56">
        <v>-8092.25</v>
      </c>
      <c r="E69" s="56">
        <v>-12812.73</v>
      </c>
      <c r="F69" s="56">
        <v>-8766.61</v>
      </c>
      <c r="G69" s="56">
        <v>-12138.37</v>
      </c>
      <c r="H69" s="56">
        <v>-7755.07</v>
      </c>
      <c r="I69" s="56">
        <v>-4855.3500000000004</v>
      </c>
      <c r="J69" s="56">
        <v>-20163.18</v>
      </c>
      <c r="K69" s="56">
        <v>-10115.31</v>
      </c>
      <c r="L69" s="56">
        <v>-5732.01</v>
      </c>
      <c r="M69" s="56">
        <v>-3236.9</v>
      </c>
      <c r="N69" s="48">
        <f t="shared" si="8"/>
        <v>-110589.33999999998</v>
      </c>
    </row>
    <row r="70" spans="1:14" x14ac:dyDescent="0.3">
      <c r="A70" s="47" t="s">
        <v>296</v>
      </c>
      <c r="B70" s="56">
        <v>-47385.18</v>
      </c>
      <c r="C70" s="56">
        <v>-50020.42</v>
      </c>
      <c r="D70" s="56">
        <v>-58976.55</v>
      </c>
      <c r="E70" s="56">
        <v>-51831.88</v>
      </c>
      <c r="F70" s="56">
        <v>-58696.7</v>
      </c>
      <c r="G70" s="56">
        <v>-59173.82</v>
      </c>
      <c r="H70" s="56">
        <v>-36161.75</v>
      </c>
      <c r="I70" s="56">
        <v>-73860.5</v>
      </c>
      <c r="J70" s="56">
        <v>-55598.01</v>
      </c>
      <c r="K70" s="56">
        <v>-55287.68</v>
      </c>
      <c r="L70" s="56">
        <v>-54839.64</v>
      </c>
      <c r="M70" s="56">
        <v>-42829.55</v>
      </c>
      <c r="N70" s="48">
        <f t="shared" si="8"/>
        <v>-644661.68000000017</v>
      </c>
    </row>
    <row r="71" spans="1:14" x14ac:dyDescent="0.3">
      <c r="A71" s="47" t="s">
        <v>432</v>
      </c>
      <c r="G71" s="100"/>
      <c r="H71" s="100"/>
      <c r="I71" s="100"/>
      <c r="J71" s="100"/>
      <c r="K71" s="100"/>
      <c r="L71" s="100"/>
      <c r="M71" s="100"/>
      <c r="N71" s="48">
        <f t="shared" si="8"/>
        <v>0</v>
      </c>
    </row>
    <row r="72" spans="1:14" x14ac:dyDescent="0.3">
      <c r="A72" s="47" t="s">
        <v>297</v>
      </c>
      <c r="B72" s="93"/>
      <c r="C72" s="93"/>
      <c r="D72" s="93"/>
      <c r="E72" s="93"/>
      <c r="F72" s="48"/>
      <c r="G72" s="100"/>
      <c r="H72" s="100"/>
      <c r="I72" s="100"/>
      <c r="J72" s="100"/>
      <c r="K72" s="100"/>
      <c r="L72" s="100"/>
      <c r="M72" s="100"/>
      <c r="N72" s="48">
        <f t="shared" si="8"/>
        <v>0</v>
      </c>
    </row>
    <row r="73" spans="1:14" x14ac:dyDescent="0.3">
      <c r="A73" s="47" t="s">
        <v>298</v>
      </c>
      <c r="B73" s="56">
        <v>-39533.919999999998</v>
      </c>
      <c r="C73" s="56">
        <v>-21127.34</v>
      </c>
      <c r="D73" s="56">
        <v>-34926.129999999997</v>
      </c>
      <c r="E73" s="56">
        <v>-44365.36</v>
      </c>
      <c r="F73" s="56">
        <v>-60620.959999999999</v>
      </c>
      <c r="G73" s="56">
        <v>-53174.61</v>
      </c>
      <c r="H73" s="56">
        <v>-31304.1</v>
      </c>
      <c r="I73" s="56">
        <v>-59129.05</v>
      </c>
      <c r="J73" s="56">
        <v>-37367.47</v>
      </c>
      <c r="K73" s="56">
        <v>-46021.35</v>
      </c>
      <c r="L73" s="56">
        <v>-37768.99</v>
      </c>
      <c r="M73" s="56">
        <v>-23628.79</v>
      </c>
      <c r="N73" s="48">
        <f t="shared" si="8"/>
        <v>-488968.06999999989</v>
      </c>
    </row>
    <row r="74" spans="1:14" x14ac:dyDescent="0.3">
      <c r="A74" s="47" t="s">
        <v>299</v>
      </c>
      <c r="B74" s="56">
        <v>0</v>
      </c>
      <c r="C74" s="56">
        <v>0</v>
      </c>
      <c r="D74" s="56">
        <v>0</v>
      </c>
      <c r="E74" s="56">
        <v>0</v>
      </c>
      <c r="F74" s="56">
        <v>0</v>
      </c>
      <c r="G74" s="56">
        <v>-55</v>
      </c>
      <c r="H74" s="56">
        <v>0</v>
      </c>
      <c r="I74" s="56">
        <v>0</v>
      </c>
      <c r="J74" s="56">
        <v>-27.5</v>
      </c>
      <c r="K74" s="56">
        <v>0</v>
      </c>
      <c r="L74" s="56">
        <v>0</v>
      </c>
      <c r="M74" s="56">
        <v>0</v>
      </c>
      <c r="N74" s="48">
        <f t="shared" si="8"/>
        <v>-82.5</v>
      </c>
    </row>
    <row r="75" spans="1:14" x14ac:dyDescent="0.3">
      <c r="A75" s="47" t="s">
        <v>300</v>
      </c>
      <c r="B75" s="56">
        <v>-5284</v>
      </c>
      <c r="C75" s="56">
        <v>-4557</v>
      </c>
      <c r="D75" s="56">
        <v>-11566.5</v>
      </c>
      <c r="E75" s="56">
        <v>-3977.5</v>
      </c>
      <c r="F75" s="56">
        <v>-8482.5</v>
      </c>
      <c r="G75" s="56">
        <v>-8835</v>
      </c>
      <c r="H75" s="56">
        <v>-7265.8</v>
      </c>
      <c r="I75" s="56">
        <v>-11235</v>
      </c>
      <c r="J75" s="56">
        <v>-12023.8</v>
      </c>
      <c r="K75" s="56">
        <v>-10420.200000000001</v>
      </c>
      <c r="L75" s="56">
        <v>-7182.7</v>
      </c>
      <c r="M75" s="56">
        <v>-4425</v>
      </c>
      <c r="N75" s="48">
        <f t="shared" si="8"/>
        <v>-95255</v>
      </c>
    </row>
    <row r="76" spans="1:14" x14ac:dyDescent="0.3">
      <c r="A76" s="47" t="s">
        <v>240</v>
      </c>
      <c r="B76" s="56">
        <v>-73697.679999999993</v>
      </c>
      <c r="C76" s="56">
        <v>-49255.98</v>
      </c>
      <c r="D76" s="56">
        <v>-45905.99</v>
      </c>
      <c r="E76" s="56">
        <v>-65667.570000000007</v>
      </c>
      <c r="F76" s="56">
        <v>-85976.7</v>
      </c>
      <c r="G76" s="56">
        <v>-88740.33</v>
      </c>
      <c r="H76" s="56">
        <v>-66345.91</v>
      </c>
      <c r="I76" s="56">
        <v>-124831</v>
      </c>
      <c r="J76" s="56">
        <v>-111876.24</v>
      </c>
      <c r="K76" s="56">
        <v>-139638.12</v>
      </c>
      <c r="L76" s="56">
        <v>-129910.34</v>
      </c>
      <c r="M76" s="56">
        <v>-86388.53</v>
      </c>
      <c r="N76" s="48">
        <f t="shared" si="8"/>
        <v>-1068234.3899999999</v>
      </c>
    </row>
    <row r="77" spans="1:14" x14ac:dyDescent="0.3">
      <c r="A77" s="47" t="s">
        <v>301</v>
      </c>
      <c r="B77" s="56">
        <v>0</v>
      </c>
      <c r="C77" s="56">
        <v>-87</v>
      </c>
      <c r="D77" s="56">
        <v>-2535.5</v>
      </c>
      <c r="E77" s="56">
        <v>-1218</v>
      </c>
      <c r="F77" s="56">
        <v>-1290</v>
      </c>
      <c r="G77" s="56">
        <v>-480</v>
      </c>
      <c r="H77" s="56">
        <v>-210</v>
      </c>
      <c r="I77" s="56">
        <v>-390</v>
      </c>
      <c r="J77" s="56">
        <v>-1050</v>
      </c>
      <c r="K77" s="56">
        <v>-720</v>
      </c>
      <c r="L77" s="56">
        <v>0</v>
      </c>
      <c r="M77" s="56">
        <v>-300</v>
      </c>
      <c r="N77" s="48">
        <f t="shared" si="8"/>
        <v>-8280.5</v>
      </c>
    </row>
    <row r="78" spans="1:14" x14ac:dyDescent="0.3">
      <c r="A78" s="47" t="s">
        <v>302</v>
      </c>
      <c r="B78" s="56">
        <v>-4570.5</v>
      </c>
      <c r="C78" s="56">
        <v>-1120</v>
      </c>
      <c r="D78" s="56">
        <v>-839.5</v>
      </c>
      <c r="E78" s="56">
        <v>-3604.5</v>
      </c>
      <c r="F78" s="56">
        <v>-730</v>
      </c>
      <c r="G78" s="56">
        <v>0</v>
      </c>
      <c r="H78" s="56">
        <v>0</v>
      </c>
      <c r="I78" s="56">
        <v>0</v>
      </c>
      <c r="J78" s="56">
        <v>0</v>
      </c>
      <c r="K78" s="56">
        <v>0</v>
      </c>
      <c r="L78" s="56">
        <v>0</v>
      </c>
      <c r="M78" s="56">
        <v>0</v>
      </c>
      <c r="N78" s="48">
        <f t="shared" si="8"/>
        <v>-10864.5</v>
      </c>
    </row>
    <row r="79" spans="1:14" x14ac:dyDescent="0.3">
      <c r="A79" s="55" t="s">
        <v>303</v>
      </c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48">
        <f t="shared" si="8"/>
        <v>0</v>
      </c>
    </row>
    <row r="80" spans="1:14" x14ac:dyDescent="0.3">
      <c r="A80" s="47" t="s">
        <v>304</v>
      </c>
      <c r="B80" s="56">
        <v>-5822</v>
      </c>
      <c r="C80" s="56">
        <v>-4469</v>
      </c>
      <c r="D80" s="56">
        <v>-5494</v>
      </c>
      <c r="E80" s="56">
        <v>-6109</v>
      </c>
      <c r="F80" s="56">
        <v>-4410</v>
      </c>
      <c r="G80" s="56">
        <v>-5670</v>
      </c>
      <c r="H80" s="56">
        <v>-2268</v>
      </c>
      <c r="I80" s="56">
        <v>-6384</v>
      </c>
      <c r="J80" s="56">
        <v>-4536</v>
      </c>
      <c r="K80" s="56">
        <v>-6258</v>
      </c>
      <c r="L80" s="56">
        <v>-6888</v>
      </c>
      <c r="M80" s="56">
        <v>-4368</v>
      </c>
      <c r="N80" s="48">
        <f t="shared" si="8"/>
        <v>-62676</v>
      </c>
    </row>
    <row r="81" spans="1:14" x14ac:dyDescent="0.3">
      <c r="A81" s="47" t="s">
        <v>241</v>
      </c>
      <c r="B81" s="56">
        <v>-25172.240000000002</v>
      </c>
      <c r="C81" s="56">
        <v>-33785.160000000003</v>
      </c>
      <c r="D81" s="56">
        <v>-24550.74</v>
      </c>
      <c r="E81" s="56">
        <v>-34984.910000000003</v>
      </c>
      <c r="F81" s="56">
        <v>-51910.38</v>
      </c>
      <c r="G81" s="56">
        <v>-63796.41</v>
      </c>
      <c r="H81" s="56">
        <v>-26395.14</v>
      </c>
      <c r="I81" s="56">
        <v>-77765.31</v>
      </c>
      <c r="J81" s="56">
        <v>-59738.25</v>
      </c>
      <c r="K81" s="56">
        <v>-67897.490000000005</v>
      </c>
      <c r="L81" s="56">
        <v>-25189.09</v>
      </c>
      <c r="M81" s="56">
        <v>-14839.22</v>
      </c>
      <c r="N81" s="48">
        <f t="shared" si="8"/>
        <v>-506024.34</v>
      </c>
    </row>
    <row r="82" spans="1:14" x14ac:dyDescent="0.3">
      <c r="A82" s="47" t="s">
        <v>305</v>
      </c>
      <c r="B82" s="56">
        <v>-845</v>
      </c>
      <c r="C82" s="56">
        <v>0</v>
      </c>
      <c r="D82" s="56">
        <v>0</v>
      </c>
      <c r="E82" s="56">
        <v>-390</v>
      </c>
      <c r="F82" s="56">
        <v>0</v>
      </c>
      <c r="G82" s="56">
        <v>-55</v>
      </c>
      <c r="H82" s="56">
        <v>0</v>
      </c>
      <c r="I82" s="56">
        <v>0</v>
      </c>
      <c r="J82" s="56">
        <v>0</v>
      </c>
      <c r="K82" s="56">
        <v>-1638</v>
      </c>
      <c r="L82" s="56">
        <v>-302</v>
      </c>
      <c r="M82" s="56">
        <v>0</v>
      </c>
      <c r="N82" s="48">
        <f t="shared" si="8"/>
        <v>-3230</v>
      </c>
    </row>
    <row r="83" spans="1:14" x14ac:dyDescent="0.3">
      <c r="A83" s="47" t="s">
        <v>306</v>
      </c>
      <c r="B83" s="56">
        <v>-107724</v>
      </c>
      <c r="C83" s="56">
        <v>-89572.95</v>
      </c>
      <c r="D83" s="56">
        <v>-116737</v>
      </c>
      <c r="E83" s="56">
        <v>-112084.56</v>
      </c>
      <c r="F83" s="56">
        <v>-95855.95</v>
      </c>
      <c r="G83" s="56">
        <v>-105956.16</v>
      </c>
      <c r="H83" s="56">
        <v>-79626.75</v>
      </c>
      <c r="I83" s="56">
        <v>-155548</v>
      </c>
      <c r="J83" s="56">
        <v>-120039.41</v>
      </c>
      <c r="K83" s="56">
        <v>-119176.5</v>
      </c>
      <c r="L83" s="56">
        <v>-98649.25</v>
      </c>
      <c r="M83" s="56">
        <v>-80366.75</v>
      </c>
      <c r="N83" s="48">
        <f t="shared" si="8"/>
        <v>-1281337.28</v>
      </c>
    </row>
    <row r="84" spans="1:14" x14ac:dyDescent="0.3">
      <c r="A84" s="47" t="s">
        <v>242</v>
      </c>
      <c r="B84" s="56">
        <v>-100553.58</v>
      </c>
      <c r="C84" s="56">
        <v>-96120.01</v>
      </c>
      <c r="D84" s="56">
        <v>-100838.92</v>
      </c>
      <c r="E84" s="56">
        <v>-97638.67</v>
      </c>
      <c r="F84" s="56">
        <v>-128705.18</v>
      </c>
      <c r="G84" s="56">
        <v>-109535.06</v>
      </c>
      <c r="H84" s="56">
        <v>-117229.53</v>
      </c>
      <c r="I84" s="56">
        <v>-152736.73000000001</v>
      </c>
      <c r="J84" s="56">
        <v>-145218.18</v>
      </c>
      <c r="K84" s="56">
        <v>-172528.4</v>
      </c>
      <c r="L84" s="56">
        <v>-171552.03</v>
      </c>
      <c r="M84" s="56">
        <v>-110513.94</v>
      </c>
      <c r="N84" s="48">
        <f t="shared" si="8"/>
        <v>-1503170.2299999997</v>
      </c>
    </row>
    <row r="85" spans="1:14" x14ac:dyDescent="0.3">
      <c r="A85" s="47" t="s">
        <v>307</v>
      </c>
      <c r="B85" s="56">
        <v>-9210.5</v>
      </c>
      <c r="C85" s="56">
        <v>-16972</v>
      </c>
      <c r="D85" s="56">
        <v>-17540</v>
      </c>
      <c r="E85" s="56">
        <v>-15701</v>
      </c>
      <c r="F85" s="56">
        <v>-31502.5</v>
      </c>
      <c r="G85" s="56">
        <v>-19758.5</v>
      </c>
      <c r="H85" s="56">
        <v>-8367</v>
      </c>
      <c r="I85" s="56">
        <v>-28978.5</v>
      </c>
      <c r="J85" s="56">
        <v>-21104.5</v>
      </c>
      <c r="K85" s="56">
        <v>-16516</v>
      </c>
      <c r="L85" s="56">
        <v>-10183.5</v>
      </c>
      <c r="M85" s="56">
        <v>-5752.5</v>
      </c>
      <c r="N85" s="48">
        <f t="shared" si="8"/>
        <v>-201586.5</v>
      </c>
    </row>
    <row r="86" spans="1:14" x14ac:dyDescent="0.3">
      <c r="A86" s="55" t="s">
        <v>308</v>
      </c>
      <c r="B86" s="56">
        <v>0</v>
      </c>
      <c r="C86" s="56">
        <v>0</v>
      </c>
      <c r="D86" s="56">
        <v>0</v>
      </c>
      <c r="E86" s="56">
        <v>-368</v>
      </c>
      <c r="F86" s="56">
        <v>-603</v>
      </c>
      <c r="G86" s="56">
        <v>0</v>
      </c>
      <c r="H86" s="56">
        <v>0</v>
      </c>
      <c r="I86" s="56">
        <v>0</v>
      </c>
      <c r="J86" s="56">
        <v>0</v>
      </c>
      <c r="K86" s="56">
        <v>0</v>
      </c>
      <c r="L86" s="56">
        <v>0</v>
      </c>
      <c r="M86" s="56">
        <v>0</v>
      </c>
      <c r="N86" s="48">
        <f t="shared" si="8"/>
        <v>-971</v>
      </c>
    </row>
    <row r="87" spans="1:14" x14ac:dyDescent="0.3">
      <c r="A87" s="55" t="s">
        <v>309</v>
      </c>
      <c r="B87" s="56">
        <v>-318.5</v>
      </c>
      <c r="C87" s="56">
        <v>0</v>
      </c>
      <c r="D87" s="56">
        <v>0</v>
      </c>
      <c r="E87" s="56">
        <v>0</v>
      </c>
      <c r="F87" s="56">
        <v>0</v>
      </c>
      <c r="G87" s="56">
        <v>0</v>
      </c>
      <c r="H87" s="56">
        <v>0</v>
      </c>
      <c r="I87" s="56">
        <v>0</v>
      </c>
      <c r="J87" s="56">
        <v>0</v>
      </c>
      <c r="K87" s="56">
        <v>0</v>
      </c>
      <c r="L87" s="56">
        <v>0</v>
      </c>
      <c r="M87" s="56">
        <v>0</v>
      </c>
      <c r="N87" s="48">
        <f t="shared" si="8"/>
        <v>-318.5</v>
      </c>
    </row>
    <row r="88" spans="1:14" x14ac:dyDescent="0.3">
      <c r="A88" s="47" t="s">
        <v>243</v>
      </c>
      <c r="B88" s="56">
        <v>0</v>
      </c>
      <c r="C88" s="56">
        <v>0</v>
      </c>
      <c r="D88" s="56">
        <v>0</v>
      </c>
      <c r="E88" s="56">
        <v>0</v>
      </c>
      <c r="F88" s="56">
        <v>0</v>
      </c>
      <c r="G88" s="56">
        <v>0</v>
      </c>
      <c r="H88" s="56">
        <v>0</v>
      </c>
      <c r="I88" s="56">
        <v>0</v>
      </c>
      <c r="J88" s="56">
        <v>0</v>
      </c>
      <c r="K88" s="56">
        <v>0</v>
      </c>
      <c r="L88" s="56">
        <v>0</v>
      </c>
      <c r="M88" s="56">
        <v>0</v>
      </c>
      <c r="N88" s="48">
        <f t="shared" si="8"/>
        <v>0</v>
      </c>
    </row>
    <row r="89" spans="1:14" x14ac:dyDescent="0.3">
      <c r="A89" s="47" t="s">
        <v>236</v>
      </c>
      <c r="B89" s="56">
        <v>-2121.5</v>
      </c>
      <c r="C89" s="56">
        <v>-3379.01</v>
      </c>
      <c r="D89" s="56">
        <v>-4045.51</v>
      </c>
      <c r="E89" s="56">
        <v>-2796.5</v>
      </c>
      <c r="F89" s="56">
        <v>-2414</v>
      </c>
      <c r="G89" s="56">
        <v>-1581.25</v>
      </c>
      <c r="H89" s="56">
        <v>-584</v>
      </c>
      <c r="I89" s="56">
        <v>-1645.15</v>
      </c>
      <c r="J89" s="56">
        <v>-924.25</v>
      </c>
      <c r="K89" s="56">
        <v>-1152.5</v>
      </c>
      <c r="L89" s="56">
        <v>-934.25</v>
      </c>
      <c r="M89" s="56">
        <v>-474.25</v>
      </c>
      <c r="N89" s="48">
        <f t="shared" si="8"/>
        <v>-22052.170000000002</v>
      </c>
    </row>
    <row r="90" spans="1:14" x14ac:dyDescent="0.3">
      <c r="A90" s="47" t="s">
        <v>244</v>
      </c>
      <c r="B90" s="56">
        <v>0</v>
      </c>
      <c r="C90" s="56">
        <v>-876</v>
      </c>
      <c r="D90" s="56">
        <v>-438</v>
      </c>
      <c r="E90" s="56">
        <v>-584</v>
      </c>
      <c r="F90" s="56">
        <v>-7887.5</v>
      </c>
      <c r="G90" s="56">
        <v>-600</v>
      </c>
      <c r="H90" s="56">
        <v>-7200</v>
      </c>
      <c r="I90" s="56">
        <v>-3337.5</v>
      </c>
      <c r="J90" s="56">
        <v>-8112.5</v>
      </c>
      <c r="K90" s="56">
        <v>-487.5</v>
      </c>
      <c r="L90" s="56">
        <v>-712.5</v>
      </c>
      <c r="M90" s="56">
        <v>0</v>
      </c>
      <c r="N90" s="48">
        <f t="shared" si="8"/>
        <v>-30235.5</v>
      </c>
    </row>
    <row r="91" spans="1:14" x14ac:dyDescent="0.3">
      <c r="A91" s="47" t="s">
        <v>311</v>
      </c>
      <c r="B91" s="56">
        <v>165.62</v>
      </c>
      <c r="C91" s="56">
        <v>745.2</v>
      </c>
      <c r="D91" s="56">
        <v>372.6</v>
      </c>
      <c r="E91" s="56">
        <v>372.6</v>
      </c>
      <c r="F91" s="56">
        <v>434.7</v>
      </c>
      <c r="G91" s="56">
        <v>124.2</v>
      </c>
      <c r="H91" s="56">
        <v>124.2</v>
      </c>
      <c r="I91" s="56">
        <v>496.8</v>
      </c>
      <c r="J91" s="56">
        <v>124.2</v>
      </c>
      <c r="K91" s="56">
        <v>124.2</v>
      </c>
      <c r="L91" s="56">
        <v>496.8</v>
      </c>
      <c r="M91" s="56">
        <v>248.4</v>
      </c>
      <c r="N91" s="48"/>
    </row>
    <row r="92" spans="1:14" x14ac:dyDescent="0.3">
      <c r="A92" s="47" t="s">
        <v>312</v>
      </c>
      <c r="B92" s="56">
        <v>0</v>
      </c>
      <c r="C92" s="56">
        <v>0</v>
      </c>
      <c r="D92" s="56">
        <v>0</v>
      </c>
      <c r="E92" s="56">
        <v>0</v>
      </c>
      <c r="F92" s="56">
        <v>0</v>
      </c>
      <c r="G92" s="56">
        <v>0</v>
      </c>
      <c r="H92" s="56">
        <v>0</v>
      </c>
      <c r="I92" s="56">
        <v>0</v>
      </c>
      <c r="J92" s="56">
        <v>0</v>
      </c>
      <c r="K92" s="56">
        <v>0</v>
      </c>
      <c r="L92" s="56">
        <v>0</v>
      </c>
      <c r="M92" s="56">
        <v>0</v>
      </c>
      <c r="N92" s="48">
        <f t="shared" si="8"/>
        <v>0</v>
      </c>
    </row>
    <row r="93" spans="1:14" x14ac:dyDescent="0.3">
      <c r="A93" s="55" t="s">
        <v>313</v>
      </c>
      <c r="B93" s="56">
        <v>-4690.5</v>
      </c>
      <c r="C93" s="56">
        <v>-8579.25</v>
      </c>
      <c r="D93" s="56">
        <v>-23156</v>
      </c>
      <c r="E93" s="56">
        <v>-10911</v>
      </c>
      <c r="F93" s="56">
        <v>-20282.5</v>
      </c>
      <c r="G93" s="56">
        <v>-22506</v>
      </c>
      <c r="H93" s="56">
        <v>-19387.5</v>
      </c>
      <c r="I93" s="56">
        <v>-30553.5</v>
      </c>
      <c r="J93" s="56">
        <v>-27920</v>
      </c>
      <c r="K93" s="56">
        <v>-27444.5</v>
      </c>
      <c r="L93" s="56">
        <v>-8492</v>
      </c>
      <c r="M93" s="56">
        <v>-469</v>
      </c>
      <c r="N93" s="48">
        <f t="shared" si="8"/>
        <v>-204391.75</v>
      </c>
    </row>
    <row r="94" spans="1:14" x14ac:dyDescent="0.3">
      <c r="A94" s="47" t="s">
        <v>314</v>
      </c>
      <c r="B94" s="56">
        <v>-1898</v>
      </c>
      <c r="C94" s="56">
        <v>-506.25</v>
      </c>
      <c r="D94" s="56">
        <v>0</v>
      </c>
      <c r="E94" s="56">
        <v>0</v>
      </c>
      <c r="F94" s="56">
        <v>0</v>
      </c>
      <c r="G94" s="56">
        <v>0</v>
      </c>
      <c r="H94" s="56">
        <v>0</v>
      </c>
      <c r="I94" s="56">
        <v>0</v>
      </c>
      <c r="J94" s="56">
        <v>-2301.5</v>
      </c>
      <c r="K94" s="56">
        <v>-7364</v>
      </c>
      <c r="L94" s="56">
        <v>-4954.34</v>
      </c>
      <c r="M94" s="56">
        <v>-8826</v>
      </c>
      <c r="N94" s="48">
        <f t="shared" si="8"/>
        <v>-25850.09</v>
      </c>
    </row>
    <row r="95" spans="1:14" x14ac:dyDescent="0.3">
      <c r="A95" s="47" t="s">
        <v>315</v>
      </c>
      <c r="B95" s="56">
        <v>-954</v>
      </c>
      <c r="C95" s="56">
        <v>0</v>
      </c>
      <c r="D95" s="56">
        <v>-53</v>
      </c>
      <c r="E95" s="56">
        <v>0</v>
      </c>
      <c r="F95" s="56">
        <v>-371.25</v>
      </c>
      <c r="G95" s="56">
        <v>-110</v>
      </c>
      <c r="H95" s="56">
        <v>0</v>
      </c>
      <c r="I95" s="56">
        <v>-825</v>
      </c>
      <c r="J95" s="56">
        <v>-1100</v>
      </c>
      <c r="K95" s="56">
        <v>-574</v>
      </c>
      <c r="L95" s="56">
        <v>-44.5</v>
      </c>
      <c r="M95" s="56">
        <v>0</v>
      </c>
      <c r="N95" s="48">
        <f t="shared" si="8"/>
        <v>-4031.75</v>
      </c>
    </row>
    <row r="96" spans="1:14" x14ac:dyDescent="0.3">
      <c r="A96" s="55" t="s">
        <v>316</v>
      </c>
      <c r="B96" s="48"/>
      <c r="C96" s="48"/>
      <c r="D96" s="48"/>
      <c r="E96" s="48"/>
      <c r="F96" s="48"/>
      <c r="G96" s="56">
        <v>0</v>
      </c>
      <c r="H96" s="56">
        <v>0</v>
      </c>
      <c r="I96" s="56">
        <v>-450</v>
      </c>
      <c r="J96" s="56">
        <v>0</v>
      </c>
      <c r="K96" s="56">
        <v>0</v>
      </c>
      <c r="L96" s="56">
        <v>-30</v>
      </c>
      <c r="M96" s="56">
        <v>-540</v>
      </c>
      <c r="N96" s="48">
        <f t="shared" si="8"/>
        <v>-1020</v>
      </c>
    </row>
    <row r="97" spans="1:16" x14ac:dyDescent="0.3">
      <c r="A97" s="47" t="s">
        <v>317</v>
      </c>
      <c r="B97" s="56">
        <v>0</v>
      </c>
      <c r="C97" s="56">
        <v>0</v>
      </c>
      <c r="D97" s="56">
        <v>0</v>
      </c>
      <c r="E97" s="56">
        <v>-1313</v>
      </c>
      <c r="F97" s="56">
        <v>-4545</v>
      </c>
      <c r="G97" s="56">
        <v>-4040</v>
      </c>
      <c r="H97" s="56">
        <v>-6262</v>
      </c>
      <c r="I97" s="56">
        <v>-1010</v>
      </c>
      <c r="J97" s="56">
        <v>-10958.5</v>
      </c>
      <c r="K97" s="56">
        <v>-4343</v>
      </c>
      <c r="L97" s="56">
        <v>0</v>
      </c>
      <c r="M97" s="56">
        <v>0</v>
      </c>
      <c r="N97" s="48">
        <f t="shared" si="8"/>
        <v>-32471.5</v>
      </c>
    </row>
    <row r="98" spans="1:16" x14ac:dyDescent="0.3">
      <c r="A98" s="47" t="s">
        <v>318</v>
      </c>
      <c r="B98" s="56">
        <v>-2632.5</v>
      </c>
      <c r="C98" s="56">
        <v>-2600</v>
      </c>
      <c r="D98" s="56">
        <v>-4367.5</v>
      </c>
      <c r="E98" s="56">
        <v>-3185</v>
      </c>
      <c r="F98" s="56">
        <v>-2546</v>
      </c>
      <c r="G98" s="56">
        <v>-1239.5</v>
      </c>
      <c r="H98" s="56">
        <v>-938</v>
      </c>
      <c r="I98" s="56">
        <v>-3517.5</v>
      </c>
      <c r="J98" s="56">
        <v>-3752</v>
      </c>
      <c r="K98" s="56">
        <v>-1005</v>
      </c>
      <c r="L98" s="56">
        <v>-1340</v>
      </c>
      <c r="M98" s="56">
        <v>-1340</v>
      </c>
      <c r="N98" s="48">
        <f t="shared" si="8"/>
        <v>-28463</v>
      </c>
    </row>
    <row r="99" spans="1:16" x14ac:dyDescent="0.3">
      <c r="A99" s="47" t="s">
        <v>319</v>
      </c>
      <c r="B99" s="93"/>
      <c r="C99" s="93"/>
      <c r="D99" s="93"/>
      <c r="E99" s="93"/>
      <c r="F99" s="48"/>
      <c r="I99" s="63"/>
      <c r="J99" s="63"/>
      <c r="K99" s="63"/>
      <c r="L99" s="48"/>
      <c r="M99" s="48"/>
      <c r="N99" s="48">
        <f t="shared" si="8"/>
        <v>0</v>
      </c>
    </row>
    <row r="100" spans="1:16" x14ac:dyDescent="0.3">
      <c r="A100" s="47" t="s">
        <v>320</v>
      </c>
      <c r="B100" s="56">
        <v>-5071</v>
      </c>
      <c r="C100" s="56">
        <v>-2580.5</v>
      </c>
      <c r="D100" s="56">
        <v>-4849</v>
      </c>
      <c r="E100" s="56">
        <v>-5210.5</v>
      </c>
      <c r="F100" s="56">
        <v>-8662.5</v>
      </c>
      <c r="G100" s="56">
        <v>-14433</v>
      </c>
      <c r="H100" s="56">
        <v>-5148.25</v>
      </c>
      <c r="I100" s="56">
        <v>-18247.75</v>
      </c>
      <c r="J100" s="56">
        <v>-15211</v>
      </c>
      <c r="K100" s="56">
        <v>-15778.25</v>
      </c>
      <c r="L100" s="56">
        <v>-14781.75</v>
      </c>
      <c r="M100" s="56">
        <v>-5437.5</v>
      </c>
      <c r="N100" s="49">
        <f t="shared" si="8"/>
        <v>-115411</v>
      </c>
    </row>
    <row r="101" spans="1:16" ht="14.4" x14ac:dyDescent="0.3">
      <c r="A101" s="65" t="s">
        <v>321</v>
      </c>
      <c r="B101" s="51">
        <f t="shared" ref="B101:N101" si="9">SUM(B43:B100)</f>
        <v>-2746618.2700000009</v>
      </c>
      <c r="C101" s="51">
        <f t="shared" si="9"/>
        <v>-2782511.3899999997</v>
      </c>
      <c r="D101" s="51">
        <f t="shared" si="9"/>
        <v>-2936984.6700000004</v>
      </c>
      <c r="E101" s="51">
        <f t="shared" si="9"/>
        <v>-3090042.4000000004</v>
      </c>
      <c r="F101" s="51">
        <f t="shared" si="9"/>
        <v>-3183736.82</v>
      </c>
      <c r="G101" s="51">
        <f t="shared" si="9"/>
        <v>-4511975.6399999997</v>
      </c>
      <c r="H101" s="51">
        <f t="shared" si="9"/>
        <v>-3355919.1099999994</v>
      </c>
      <c r="I101" s="51">
        <f t="shared" si="9"/>
        <v>-3352174.8699999996</v>
      </c>
      <c r="J101" s="51">
        <f t="shared" si="9"/>
        <v>-3319735.5300000003</v>
      </c>
      <c r="K101" s="51">
        <f t="shared" si="9"/>
        <v>-3407785.1300000013</v>
      </c>
      <c r="L101" s="51">
        <f t="shared" si="9"/>
        <v>-3591599.48</v>
      </c>
      <c r="M101" s="51">
        <f t="shared" si="9"/>
        <v>-4423097.0199999996</v>
      </c>
      <c r="N101" s="51">
        <f t="shared" si="9"/>
        <v>-40740298.330000013</v>
      </c>
    </row>
    <row r="102" spans="1:16" x14ac:dyDescent="0.3"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</row>
    <row r="103" spans="1:16" ht="14.4" x14ac:dyDescent="0.3">
      <c r="A103" s="65" t="s">
        <v>322</v>
      </c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>
        <f>SUM(B103:M103)</f>
        <v>0</v>
      </c>
    </row>
    <row r="104" spans="1:16" ht="14.4" x14ac:dyDescent="0.3">
      <c r="A104" s="65" t="s">
        <v>323</v>
      </c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>
        <f>SUM(B104:M104)</f>
        <v>0</v>
      </c>
    </row>
    <row r="105" spans="1:16" x14ac:dyDescent="0.3">
      <c r="F105" s="51"/>
      <c r="G105" s="51"/>
      <c r="H105" s="51"/>
      <c r="I105" s="51"/>
      <c r="J105" s="51"/>
      <c r="K105" s="51"/>
      <c r="L105" s="51"/>
      <c r="M105" s="51"/>
      <c r="N105" s="51"/>
    </row>
    <row r="106" spans="1:16" x14ac:dyDescent="0.3">
      <c r="A106" s="47" t="s">
        <v>222</v>
      </c>
      <c r="B106" s="56">
        <v>-248234.11</v>
      </c>
      <c r="C106" s="56">
        <v>-604820.18999999994</v>
      </c>
      <c r="D106" s="56">
        <v>-117060.16</v>
      </c>
      <c r="E106" s="56">
        <v>-247118.51</v>
      </c>
      <c r="F106" s="56">
        <v>-257475.58000000002</v>
      </c>
      <c r="G106" s="56">
        <v>-255992.93</v>
      </c>
      <c r="H106" s="56">
        <v>-267505.09999999998</v>
      </c>
      <c r="I106" s="56">
        <v>-266616.46999999997</v>
      </c>
      <c r="J106" s="56">
        <v>-255250.71999999997</v>
      </c>
      <c r="K106" s="56">
        <v>-271715.76</v>
      </c>
      <c r="L106" s="56">
        <v>-243595.62</v>
      </c>
      <c r="M106" s="56">
        <v>-234560.78999999998</v>
      </c>
      <c r="N106" s="48">
        <f>SUM(B106:M106)</f>
        <v>-3269945.9399999995</v>
      </c>
    </row>
    <row r="107" spans="1:16" x14ac:dyDescent="0.3">
      <c r="A107" s="47" t="s">
        <v>223</v>
      </c>
      <c r="B107" s="56">
        <v>-168728.66</v>
      </c>
      <c r="C107" s="56">
        <v>-168283.19</v>
      </c>
      <c r="D107" s="56">
        <v>-180700.97</v>
      </c>
      <c r="E107" s="56">
        <v>-31744.949999999997</v>
      </c>
      <c r="F107" s="56">
        <v>-32261.58</v>
      </c>
      <c r="G107" s="56">
        <v>-32956</v>
      </c>
      <c r="H107" s="56">
        <v>108425.39</v>
      </c>
      <c r="I107" s="56">
        <v>107562.2</v>
      </c>
      <c r="J107" s="56">
        <v>105469.43</v>
      </c>
      <c r="K107" s="56">
        <v>103667.76</v>
      </c>
      <c r="L107" s="56">
        <v>97301.4</v>
      </c>
      <c r="M107" s="56">
        <v>99536.959999999992</v>
      </c>
      <c r="N107" s="48">
        <f t="shared" ref="N107:N112" si="10">SUM(B107:M107)</f>
        <v>7287.7900000001537</v>
      </c>
    </row>
    <row r="108" spans="1:16" x14ac:dyDescent="0.3">
      <c r="A108" s="47" t="s">
        <v>324</v>
      </c>
      <c r="B108" s="100"/>
      <c r="C108" s="100"/>
      <c r="D108" s="100"/>
      <c r="E108" s="100"/>
      <c r="F108" s="48"/>
      <c r="G108" s="48"/>
      <c r="H108" s="63"/>
      <c r="I108" s="63"/>
      <c r="J108" s="63"/>
      <c r="K108" s="63"/>
      <c r="L108" s="48"/>
      <c r="M108" s="48"/>
      <c r="N108" s="48"/>
    </row>
    <row r="109" spans="1:16" x14ac:dyDescent="0.3">
      <c r="A109" s="47" t="s">
        <v>224</v>
      </c>
      <c r="B109" s="56">
        <v>-525652.43000000005</v>
      </c>
      <c r="C109" s="56">
        <v>-257706.53</v>
      </c>
      <c r="D109" s="56">
        <v>-400598.32</v>
      </c>
      <c r="E109" s="56">
        <v>-370909.93</v>
      </c>
      <c r="F109" s="56">
        <v>-376955.71</v>
      </c>
      <c r="G109" s="56">
        <v>-329914.03000000003</v>
      </c>
      <c r="H109" s="56">
        <v>-381974.91000000003</v>
      </c>
      <c r="I109" s="56">
        <v>-704759.66999999993</v>
      </c>
      <c r="J109" s="56">
        <v>-394843.49</v>
      </c>
      <c r="K109" s="56">
        <v>-421022.08</v>
      </c>
      <c r="L109" s="56">
        <v>-650718.64</v>
      </c>
      <c r="M109" s="56">
        <v>-317575.21000000002</v>
      </c>
      <c r="N109" s="48">
        <f t="shared" si="10"/>
        <v>-5132630.95</v>
      </c>
    </row>
    <row r="110" spans="1:16" ht="14.4" x14ac:dyDescent="0.3">
      <c r="A110" s="47" t="s">
        <v>225</v>
      </c>
      <c r="B110" s="56">
        <v>-216104.02000000002</v>
      </c>
      <c r="C110" s="56">
        <v>-158278.57</v>
      </c>
      <c r="D110" s="56">
        <v>-245796.41999999998</v>
      </c>
      <c r="E110" s="56">
        <v>-176839.95</v>
      </c>
      <c r="F110" s="56">
        <v>-254444.11</v>
      </c>
      <c r="G110" s="56">
        <v>-221952.15999999997</v>
      </c>
      <c r="H110" s="56">
        <v>-227139.82</v>
      </c>
      <c r="I110" s="56">
        <v>-307913.16000000003</v>
      </c>
      <c r="J110" s="56">
        <v>-188510.45</v>
      </c>
      <c r="K110" s="56">
        <v>-239801.58000000002</v>
      </c>
      <c r="L110" s="56">
        <v>-231494.7</v>
      </c>
      <c r="M110" s="56">
        <v>-180885.2</v>
      </c>
      <c r="N110" s="48">
        <f t="shared" si="10"/>
        <v>-2649160.14</v>
      </c>
      <c r="O110">
        <f>N110*O33</f>
        <v>-1834803.101519756</v>
      </c>
      <c r="P110" s="69" t="s">
        <v>325</v>
      </c>
    </row>
    <row r="111" spans="1:16" x14ac:dyDescent="0.3">
      <c r="A111" s="47" t="s">
        <v>226</v>
      </c>
      <c r="B111" s="56">
        <v>56484.51</v>
      </c>
      <c r="C111" s="56">
        <v>57228.259999999995</v>
      </c>
      <c r="D111" s="56">
        <v>37762.93</v>
      </c>
      <c r="E111" s="56">
        <v>55128.33</v>
      </c>
      <c r="F111" s="56">
        <v>55569.57</v>
      </c>
      <c r="G111" s="56">
        <v>57186.5</v>
      </c>
      <c r="H111" s="56">
        <v>58996.79</v>
      </c>
      <c r="I111" s="56">
        <v>58013.43</v>
      </c>
      <c r="J111" s="56">
        <v>56788.240000000005</v>
      </c>
      <c r="K111" s="56">
        <v>58118.97</v>
      </c>
      <c r="L111" s="56">
        <v>54953.99</v>
      </c>
      <c r="M111" s="56">
        <v>56198.21</v>
      </c>
      <c r="N111" s="48">
        <f t="shared" si="10"/>
        <v>662429.72999999986</v>
      </c>
    </row>
    <row r="112" spans="1:16" x14ac:dyDescent="0.3">
      <c r="A112" s="47" t="s">
        <v>227</v>
      </c>
      <c r="B112" s="56">
        <v>940894.34000000008</v>
      </c>
      <c r="C112" s="56">
        <v>938436.9</v>
      </c>
      <c r="D112" s="56">
        <v>839024.21</v>
      </c>
      <c r="E112" s="56">
        <v>981641.59</v>
      </c>
      <c r="F112" s="56">
        <v>997613.41</v>
      </c>
      <c r="G112" s="56">
        <v>1019083.3400000001</v>
      </c>
      <c r="H112" s="56">
        <v>1038793.29</v>
      </c>
      <c r="I112" s="56">
        <v>1030520.97</v>
      </c>
      <c r="J112" s="56">
        <v>1010470.56</v>
      </c>
      <c r="K112" s="56">
        <v>1038869.6699999999</v>
      </c>
      <c r="L112" s="56">
        <v>975066.89999999991</v>
      </c>
      <c r="M112" s="56">
        <v>997470.89</v>
      </c>
      <c r="N112" s="49">
        <f t="shared" si="10"/>
        <v>11807886.07</v>
      </c>
      <c r="O112" s="51">
        <f>SUM(N109:N112)</f>
        <v>4688524.71</v>
      </c>
    </row>
    <row r="113" spans="1:14" ht="14.4" x14ac:dyDescent="0.3">
      <c r="A113" s="65" t="s">
        <v>326</v>
      </c>
      <c r="B113" s="51">
        <f t="shared" ref="B113:N113" si="11">SUM(B106:B112)</f>
        <v>-161340.37000000011</v>
      </c>
      <c r="C113" s="51">
        <f t="shared" si="11"/>
        <v>-193423.31999999995</v>
      </c>
      <c r="D113" s="51">
        <f t="shared" si="11"/>
        <v>-67368.729999999865</v>
      </c>
      <c r="E113" s="51">
        <f t="shared" si="11"/>
        <v>210156.57999999984</v>
      </c>
      <c r="F113" s="51">
        <f t="shared" si="11"/>
        <v>132045.99999999988</v>
      </c>
      <c r="G113" s="51">
        <f t="shared" si="11"/>
        <v>235454.7200000002</v>
      </c>
      <c r="H113" s="51">
        <f t="shared" si="11"/>
        <v>329595.64000000013</v>
      </c>
      <c r="I113" s="51">
        <f t="shared" si="11"/>
        <v>-83192.700000000186</v>
      </c>
      <c r="J113" s="51">
        <f t="shared" si="11"/>
        <v>334123.57000000007</v>
      </c>
      <c r="K113" s="51">
        <f t="shared" si="11"/>
        <v>268116.97999999975</v>
      </c>
      <c r="L113" s="51">
        <f t="shared" si="11"/>
        <v>1513.3299999998417</v>
      </c>
      <c r="M113" s="51">
        <f t="shared" si="11"/>
        <v>420184.86</v>
      </c>
      <c r="N113" s="51">
        <f t="shared" si="11"/>
        <v>1425866.5600000005</v>
      </c>
    </row>
    <row r="114" spans="1:14" x14ac:dyDescent="0.3">
      <c r="A114" s="67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</row>
    <row r="115" spans="1:14" x14ac:dyDescent="0.3">
      <c r="A115" s="43" t="s">
        <v>93</v>
      </c>
      <c r="B115" s="51">
        <f t="shared" ref="B115:N115" si="12">B185+B122</f>
        <v>1914132.51</v>
      </c>
      <c r="C115" s="51">
        <f t="shared" si="12"/>
        <v>1935079.8100000005</v>
      </c>
      <c r="D115" s="51">
        <f t="shared" si="12"/>
        <v>2181864.63</v>
      </c>
      <c r="E115" s="51">
        <f t="shared" si="12"/>
        <v>1883201.9100000001</v>
      </c>
      <c r="F115" s="51">
        <f t="shared" si="12"/>
        <v>2073408.6699999995</v>
      </c>
      <c r="G115" s="51">
        <f t="shared" si="12"/>
        <v>1940747.9500000009</v>
      </c>
      <c r="H115" s="51">
        <f t="shared" si="12"/>
        <v>1661876.2300000002</v>
      </c>
      <c r="I115" s="51">
        <f t="shared" si="12"/>
        <v>2314955.9</v>
      </c>
      <c r="J115" s="51">
        <f t="shared" si="12"/>
        <v>1918733.6900000004</v>
      </c>
      <c r="K115" s="51">
        <f t="shared" si="12"/>
        <v>2093923.8300000008</v>
      </c>
      <c r="L115" s="51">
        <f t="shared" si="12"/>
        <v>2029372.0600000005</v>
      </c>
      <c r="M115" s="51">
        <f t="shared" si="12"/>
        <v>1888660.2300000004</v>
      </c>
      <c r="N115" s="51">
        <f t="shared" si="12"/>
        <v>23833498.659999996</v>
      </c>
    </row>
    <row r="116" spans="1:14" x14ac:dyDescent="0.3">
      <c r="A116" s="42" t="s">
        <v>96</v>
      </c>
      <c r="B116" s="51">
        <f t="shared" ref="B116:N116" si="13">B209+B123</f>
        <v>859496.26</v>
      </c>
      <c r="C116" s="51">
        <f t="shared" si="13"/>
        <v>1012529.5400000003</v>
      </c>
      <c r="D116" s="51">
        <f t="shared" si="13"/>
        <v>789632.76999999979</v>
      </c>
      <c r="E116" s="51">
        <f t="shared" si="13"/>
        <v>737117.93</v>
      </c>
      <c r="F116" s="51">
        <f t="shared" si="13"/>
        <v>508924.45000000007</v>
      </c>
      <c r="G116" s="51">
        <f t="shared" si="13"/>
        <v>630080.48999999976</v>
      </c>
      <c r="H116" s="51">
        <f t="shared" si="13"/>
        <v>864562.77</v>
      </c>
      <c r="I116" s="51">
        <f t="shared" si="13"/>
        <v>385548.92</v>
      </c>
      <c r="J116" s="51">
        <f t="shared" si="13"/>
        <v>511799.57999999996</v>
      </c>
      <c r="K116" s="51">
        <f t="shared" si="13"/>
        <v>516452.51000000013</v>
      </c>
      <c r="L116" s="51">
        <f t="shared" si="13"/>
        <v>789287.62000000011</v>
      </c>
      <c r="M116" s="51">
        <f t="shared" si="13"/>
        <v>843147.17</v>
      </c>
      <c r="N116" s="51">
        <f t="shared" si="13"/>
        <v>8448580.0100000016</v>
      </c>
    </row>
    <row r="117" spans="1:14" x14ac:dyDescent="0.3">
      <c r="A117" s="67"/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</row>
    <row r="118" spans="1:14" x14ac:dyDescent="0.3">
      <c r="A118" s="67"/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</row>
    <row r="119" spans="1:14" x14ac:dyDescent="0.3">
      <c r="A119" s="67"/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</row>
    <row r="120" spans="1:14" x14ac:dyDescent="0.3">
      <c r="A120" s="67"/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</row>
    <row r="121" spans="1:14" x14ac:dyDescent="0.3">
      <c r="A121" s="67"/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</row>
    <row r="122" spans="1:14" x14ac:dyDescent="0.3">
      <c r="A122" s="67" t="s">
        <v>327</v>
      </c>
      <c r="B122" s="51">
        <v>0</v>
      </c>
      <c r="C122" s="51">
        <v>0</v>
      </c>
      <c r="D122" s="51">
        <v>0</v>
      </c>
      <c r="E122" s="51">
        <v>0</v>
      </c>
      <c r="F122" s="51">
        <v>0</v>
      </c>
      <c r="G122" s="51">
        <v>0</v>
      </c>
      <c r="H122" s="51">
        <v>0</v>
      </c>
      <c r="I122" s="51">
        <v>0</v>
      </c>
      <c r="J122" s="51">
        <v>0</v>
      </c>
      <c r="K122" s="51">
        <v>0</v>
      </c>
      <c r="L122" s="51">
        <v>0</v>
      </c>
      <c r="M122" s="51">
        <v>0</v>
      </c>
      <c r="N122" s="51">
        <f>SUM(B122:M122)</f>
        <v>0</v>
      </c>
    </row>
    <row r="123" spans="1:14" x14ac:dyDescent="0.3">
      <c r="A123" t="s">
        <v>328</v>
      </c>
      <c r="B123" s="51">
        <v>0</v>
      </c>
      <c r="C123" s="51">
        <v>0</v>
      </c>
      <c r="D123" s="51">
        <v>0</v>
      </c>
      <c r="E123" s="51">
        <v>0</v>
      </c>
      <c r="F123" s="51">
        <v>0</v>
      </c>
      <c r="G123" s="51">
        <v>0</v>
      </c>
      <c r="H123" s="51">
        <v>0</v>
      </c>
      <c r="I123" s="51">
        <v>0</v>
      </c>
      <c r="J123" s="51">
        <v>0</v>
      </c>
      <c r="K123" s="51">
        <v>0</v>
      </c>
      <c r="L123" s="51">
        <v>0</v>
      </c>
      <c r="M123" s="51">
        <v>0</v>
      </c>
      <c r="N123" s="51">
        <f>SUM(B123:M123)</f>
        <v>0</v>
      </c>
    </row>
    <row r="124" spans="1:14" ht="15.6" x14ac:dyDescent="0.3">
      <c r="A124" s="117" t="s">
        <v>329</v>
      </c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</row>
    <row r="125" spans="1:14" ht="14.4" x14ac:dyDescent="0.3">
      <c r="A125" s="44" t="s">
        <v>192</v>
      </c>
      <c r="B125" s="62" t="s">
        <v>418</v>
      </c>
      <c r="C125" s="62" t="s">
        <v>419</v>
      </c>
      <c r="D125" s="62" t="s">
        <v>420</v>
      </c>
      <c r="E125" s="62" t="s">
        <v>421</v>
      </c>
      <c r="F125" s="62" t="s">
        <v>422</v>
      </c>
      <c r="G125" s="62" t="s">
        <v>423</v>
      </c>
      <c r="H125" s="62" t="s">
        <v>424</v>
      </c>
      <c r="I125" s="62" t="s">
        <v>425</v>
      </c>
      <c r="J125" s="62" t="s">
        <v>426</v>
      </c>
      <c r="K125" s="62" t="s">
        <v>427</v>
      </c>
      <c r="L125" s="62" t="s">
        <v>428</v>
      </c>
      <c r="M125" s="62" t="s">
        <v>429</v>
      </c>
      <c r="N125" s="57" t="s">
        <v>430</v>
      </c>
    </row>
    <row r="126" spans="1:14" x14ac:dyDescent="0.3">
      <c r="A126" s="47" t="s">
        <v>249</v>
      </c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>
        <f>SUM(B126:M126)</f>
        <v>0</v>
      </c>
    </row>
    <row r="127" spans="1:14" x14ac:dyDescent="0.3">
      <c r="A127" s="70" t="s">
        <v>248</v>
      </c>
      <c r="B127" s="63"/>
      <c r="C127" s="63"/>
      <c r="D127" s="63"/>
      <c r="E127" s="63"/>
      <c r="F127" s="63"/>
      <c r="G127" s="63"/>
      <c r="H127" s="63"/>
      <c r="I127" s="63"/>
      <c r="J127" s="63"/>
      <c r="K127" s="63"/>
      <c r="L127" s="48"/>
      <c r="M127" s="48"/>
      <c r="N127" s="48">
        <f t="shared" ref="N127:N184" si="14">SUM(B127:M127)</f>
        <v>0</v>
      </c>
    </row>
    <row r="128" spans="1:14" x14ac:dyDescent="0.3">
      <c r="A128" s="70" t="s">
        <v>258</v>
      </c>
      <c r="B128" s="63"/>
      <c r="C128" s="63"/>
      <c r="D128" s="63"/>
      <c r="E128" s="63"/>
      <c r="F128" s="63"/>
      <c r="G128" s="63"/>
      <c r="H128" s="63"/>
      <c r="I128" s="63"/>
      <c r="J128" s="63"/>
      <c r="K128" s="63"/>
      <c r="L128" s="48"/>
      <c r="M128" s="48"/>
      <c r="N128" s="48">
        <f t="shared" si="14"/>
        <v>0</v>
      </c>
    </row>
    <row r="129" spans="1:14" x14ac:dyDescent="0.3">
      <c r="A129" s="70" t="s">
        <v>255</v>
      </c>
      <c r="B129" s="63"/>
      <c r="C129" s="63"/>
      <c r="D129" s="63"/>
      <c r="E129" s="63"/>
      <c r="F129" s="63"/>
      <c r="G129" s="63"/>
      <c r="H129" s="63"/>
      <c r="I129" s="63"/>
      <c r="J129" s="63"/>
      <c r="K129" s="63"/>
      <c r="L129" s="48"/>
      <c r="M129" s="48"/>
      <c r="N129" s="48">
        <f t="shared" si="14"/>
        <v>0</v>
      </c>
    </row>
    <row r="130" spans="1:14" x14ac:dyDescent="0.3">
      <c r="A130" s="70" t="s">
        <v>268</v>
      </c>
      <c r="B130" s="63"/>
      <c r="C130" s="63"/>
      <c r="D130" s="63"/>
      <c r="E130" s="63"/>
      <c r="F130" s="63"/>
      <c r="G130" s="63"/>
      <c r="H130" s="63"/>
      <c r="I130" s="63"/>
      <c r="J130" s="63"/>
      <c r="K130" s="63"/>
      <c r="L130" s="48"/>
      <c r="M130" s="48"/>
      <c r="N130" s="48">
        <f t="shared" si="14"/>
        <v>0</v>
      </c>
    </row>
    <row r="131" spans="1:14" x14ac:dyDescent="0.3">
      <c r="A131" s="70" t="s">
        <v>330</v>
      </c>
      <c r="B131" s="63"/>
      <c r="C131" s="63"/>
      <c r="D131" s="63"/>
      <c r="E131" s="63"/>
      <c r="F131" s="63"/>
      <c r="G131" s="63"/>
      <c r="H131" s="63"/>
      <c r="I131" s="63"/>
      <c r="J131" s="63"/>
      <c r="K131" s="63"/>
      <c r="L131" s="48"/>
      <c r="M131" s="48"/>
      <c r="N131" s="48">
        <f t="shared" si="14"/>
        <v>0</v>
      </c>
    </row>
    <row r="132" spans="1:14" x14ac:dyDescent="0.3">
      <c r="A132" s="70" t="s">
        <v>331</v>
      </c>
      <c r="B132" s="63"/>
      <c r="C132" s="63"/>
      <c r="D132" s="63"/>
      <c r="E132" s="63"/>
      <c r="F132" s="63"/>
      <c r="G132" s="63"/>
      <c r="H132" s="63"/>
      <c r="I132" s="63"/>
      <c r="J132" s="63"/>
      <c r="K132" s="63"/>
      <c r="L132" s="48"/>
      <c r="M132" s="48"/>
      <c r="N132" s="48">
        <f t="shared" si="14"/>
        <v>0</v>
      </c>
    </row>
    <row r="133" spans="1:14" x14ac:dyDescent="0.3">
      <c r="A133" s="70" t="s">
        <v>270</v>
      </c>
      <c r="B133" s="63"/>
      <c r="C133" s="63"/>
      <c r="D133" s="63"/>
      <c r="E133" s="63"/>
      <c r="F133" s="63"/>
      <c r="G133" s="63"/>
      <c r="H133" s="63"/>
      <c r="I133" s="63"/>
      <c r="J133" s="63"/>
      <c r="K133" s="63"/>
      <c r="L133" s="48"/>
      <c r="M133" s="48"/>
      <c r="N133" s="48">
        <f t="shared" si="14"/>
        <v>0</v>
      </c>
    </row>
    <row r="134" spans="1:14" x14ac:dyDescent="0.3">
      <c r="A134" s="64" t="s">
        <v>228</v>
      </c>
      <c r="B134" s="56">
        <v>20720.61</v>
      </c>
      <c r="C134" s="56">
        <v>342.17</v>
      </c>
      <c r="D134" s="56">
        <v>28379.119999999999</v>
      </c>
      <c r="E134" s="56">
        <v>19901.22</v>
      </c>
      <c r="F134" s="56">
        <v>23450.560000000001</v>
      </c>
      <c r="G134" s="56">
        <v>-97896.89</v>
      </c>
      <c r="H134" s="56">
        <v>25340.720000000001</v>
      </c>
      <c r="I134" s="56">
        <v>21765.14</v>
      </c>
      <c r="J134" s="56">
        <v>17086.41</v>
      </c>
      <c r="K134" s="56">
        <v>27129.64</v>
      </c>
      <c r="L134" s="56">
        <v>15841.47</v>
      </c>
      <c r="M134" s="56">
        <v>-100726.28</v>
      </c>
      <c r="N134" s="48">
        <f t="shared" si="14"/>
        <v>1333.8899999999994</v>
      </c>
    </row>
    <row r="135" spans="1:14" x14ac:dyDescent="0.3">
      <c r="A135" s="47" t="s">
        <v>229</v>
      </c>
      <c r="B135" s="56">
        <v>35706.06</v>
      </c>
      <c r="C135" s="56">
        <v>-29057.75</v>
      </c>
      <c r="D135" s="56">
        <v>-80298.78</v>
      </c>
      <c r="E135" s="56">
        <v>97802.52</v>
      </c>
      <c r="F135" s="56">
        <v>-88375.08</v>
      </c>
      <c r="G135" s="56">
        <v>99786.79</v>
      </c>
      <c r="H135" s="56">
        <v>282024.95</v>
      </c>
      <c r="I135" s="56">
        <v>-282420.84999999998</v>
      </c>
      <c r="J135" s="56">
        <v>31918.57</v>
      </c>
      <c r="K135" s="56">
        <v>16218.29</v>
      </c>
      <c r="L135" s="56">
        <v>93428.26</v>
      </c>
      <c r="M135" s="56">
        <v>354537.19</v>
      </c>
      <c r="N135" s="48">
        <f t="shared" si="14"/>
        <v>531270.17000000004</v>
      </c>
    </row>
    <row r="136" spans="1:14" x14ac:dyDescent="0.3">
      <c r="A136" s="92" t="s">
        <v>332</v>
      </c>
      <c r="B136" s="56">
        <v>251099.37</v>
      </c>
      <c r="C136" s="56">
        <v>266991.83</v>
      </c>
      <c r="D136" s="56">
        <v>313565.21999999997</v>
      </c>
      <c r="E136" s="56">
        <v>236572.65</v>
      </c>
      <c r="F136" s="56">
        <v>295229.06</v>
      </c>
      <c r="G136" s="56">
        <v>267776.26</v>
      </c>
      <c r="H136" s="56">
        <v>180416.37</v>
      </c>
      <c r="I136" s="56">
        <v>341811.04</v>
      </c>
      <c r="J136" s="56">
        <v>250966.58</v>
      </c>
      <c r="K136" s="56">
        <v>280500.51</v>
      </c>
      <c r="L136" s="56">
        <v>263010.26</v>
      </c>
      <c r="M136" s="56">
        <v>224624.64000000001</v>
      </c>
      <c r="N136" s="48">
        <f t="shared" si="14"/>
        <v>3172563.7899999996</v>
      </c>
    </row>
    <row r="137" spans="1:14" x14ac:dyDescent="0.3">
      <c r="A137" s="92" t="s">
        <v>333</v>
      </c>
      <c r="B137" s="56">
        <v>11436.94</v>
      </c>
      <c r="C137" s="56">
        <v>15634.95</v>
      </c>
      <c r="D137" s="56">
        <v>18083.38</v>
      </c>
      <c r="E137" s="56">
        <v>14465.54</v>
      </c>
      <c r="F137" s="56">
        <v>16857.88</v>
      </c>
      <c r="G137" s="56">
        <v>11930</v>
      </c>
      <c r="H137" s="56">
        <v>9925.5400000000009</v>
      </c>
      <c r="I137" s="56">
        <v>15595.79</v>
      </c>
      <c r="J137" s="56">
        <v>14195.88</v>
      </c>
      <c r="K137" s="56">
        <v>24224.38</v>
      </c>
      <c r="L137" s="56">
        <v>21485.03</v>
      </c>
      <c r="M137" s="56">
        <v>15068.21</v>
      </c>
      <c r="N137" s="48">
        <f t="shared" si="14"/>
        <v>188903.52000000002</v>
      </c>
    </row>
    <row r="138" spans="1:14" x14ac:dyDescent="0.3">
      <c r="A138" s="92" t="s">
        <v>334</v>
      </c>
      <c r="B138" s="56">
        <v>2782.68</v>
      </c>
      <c r="C138" s="56">
        <v>2923.25</v>
      </c>
      <c r="D138" s="56">
        <v>2632.78</v>
      </c>
      <c r="E138" s="56">
        <v>4134.51</v>
      </c>
      <c r="F138" s="56">
        <v>3119.75</v>
      </c>
      <c r="G138" s="56">
        <v>2536.12</v>
      </c>
      <c r="H138" s="56">
        <v>1923.14</v>
      </c>
      <c r="I138" s="56">
        <v>3146.09</v>
      </c>
      <c r="J138" s="56">
        <v>2328.36</v>
      </c>
      <c r="K138" s="56">
        <v>2343.83</v>
      </c>
      <c r="L138" s="56">
        <v>1964.17</v>
      </c>
      <c r="M138" s="56">
        <v>2325.2600000000002</v>
      </c>
      <c r="N138" s="48">
        <f t="shared" si="14"/>
        <v>32159.940000000002</v>
      </c>
    </row>
    <row r="139" spans="1:14" x14ac:dyDescent="0.3">
      <c r="A139" s="92" t="s">
        <v>335</v>
      </c>
      <c r="B139" s="56">
        <v>1308.58</v>
      </c>
      <c r="C139" s="56">
        <v>1359.74</v>
      </c>
      <c r="D139" s="56">
        <v>1522.12</v>
      </c>
      <c r="E139" s="56">
        <v>1166.08</v>
      </c>
      <c r="F139" s="56">
        <v>1379.97</v>
      </c>
      <c r="G139" s="56">
        <v>945.84</v>
      </c>
      <c r="H139" s="56">
        <v>998.08</v>
      </c>
      <c r="I139" s="56">
        <v>1376.06</v>
      </c>
      <c r="J139" s="56">
        <v>1129.78</v>
      </c>
      <c r="K139" s="56">
        <v>1286.3599999999999</v>
      </c>
      <c r="L139" s="56">
        <v>848.53</v>
      </c>
      <c r="M139" s="56">
        <v>821.5</v>
      </c>
      <c r="N139" s="48">
        <f t="shared" si="14"/>
        <v>14142.640000000001</v>
      </c>
    </row>
    <row r="140" spans="1:14" x14ac:dyDescent="0.3">
      <c r="A140" s="92" t="s">
        <v>336</v>
      </c>
      <c r="B140" s="56">
        <v>46371.39</v>
      </c>
      <c r="C140" s="56">
        <v>47775.67</v>
      </c>
      <c r="D140" s="56">
        <v>52231.01</v>
      </c>
      <c r="E140" s="56">
        <v>49488.04</v>
      </c>
      <c r="F140" s="56">
        <v>68145</v>
      </c>
      <c r="G140" s="56">
        <v>53483.82</v>
      </c>
      <c r="H140" s="56">
        <v>33472.080000000002</v>
      </c>
      <c r="I140" s="56">
        <v>54286.96</v>
      </c>
      <c r="J140" s="56">
        <v>52868.1</v>
      </c>
      <c r="K140" s="56">
        <v>61796.67</v>
      </c>
      <c r="L140" s="56">
        <v>40593.879999999997</v>
      </c>
      <c r="M140" s="56">
        <v>40700.870000000003</v>
      </c>
      <c r="N140" s="48">
        <f t="shared" si="14"/>
        <v>601213.49</v>
      </c>
    </row>
    <row r="141" spans="1:14" x14ac:dyDescent="0.3">
      <c r="A141" s="92" t="s">
        <v>337</v>
      </c>
      <c r="B141" s="56">
        <v>5621.86</v>
      </c>
      <c r="C141" s="56">
        <v>3828.51</v>
      </c>
      <c r="D141" s="56">
        <v>6583.82</v>
      </c>
      <c r="E141" s="56">
        <v>5605.32</v>
      </c>
      <c r="F141" s="56">
        <v>7639.34</v>
      </c>
      <c r="G141" s="56">
        <v>6051.03</v>
      </c>
      <c r="H141" s="56">
        <v>4272.3</v>
      </c>
      <c r="I141" s="56">
        <v>9539.8799999999992</v>
      </c>
      <c r="J141" s="56">
        <v>5206.37</v>
      </c>
      <c r="K141" s="56">
        <v>6062.69</v>
      </c>
      <c r="L141" s="56">
        <v>6647.45</v>
      </c>
      <c r="M141" s="56">
        <v>4549.74</v>
      </c>
      <c r="N141" s="48">
        <f t="shared" si="14"/>
        <v>71608.310000000012</v>
      </c>
    </row>
    <row r="142" spans="1:14" x14ac:dyDescent="0.3">
      <c r="A142" s="92" t="s">
        <v>338</v>
      </c>
      <c r="B142" s="56">
        <v>14861.57</v>
      </c>
      <c r="C142" s="56">
        <v>14774.95</v>
      </c>
      <c r="D142" s="56">
        <v>18477.62</v>
      </c>
      <c r="E142" s="56">
        <v>16279.69</v>
      </c>
      <c r="F142" s="56">
        <v>22146.19</v>
      </c>
      <c r="G142" s="56">
        <v>26084.55</v>
      </c>
      <c r="H142" s="56">
        <v>14722.84</v>
      </c>
      <c r="I142" s="56">
        <v>21712.26</v>
      </c>
      <c r="J142" s="56">
        <v>16052.67</v>
      </c>
      <c r="K142" s="56">
        <v>16607.580000000002</v>
      </c>
      <c r="L142" s="56">
        <v>15605.92</v>
      </c>
      <c r="M142" s="56">
        <v>12028.24</v>
      </c>
      <c r="N142" s="48">
        <f t="shared" si="14"/>
        <v>209354.08000000005</v>
      </c>
    </row>
    <row r="143" spans="1:14" x14ac:dyDescent="0.3">
      <c r="A143" s="92" t="s">
        <v>339</v>
      </c>
      <c r="B143" s="56">
        <v>361.51</v>
      </c>
      <c r="C143" s="56">
        <v>366.75</v>
      </c>
      <c r="D143" s="56">
        <v>829.58</v>
      </c>
      <c r="E143" s="56">
        <v>327.61</v>
      </c>
      <c r="F143" s="56">
        <v>290.67</v>
      </c>
      <c r="G143" s="56">
        <v>443.66</v>
      </c>
      <c r="H143" s="56">
        <v>203.98</v>
      </c>
      <c r="I143" s="56">
        <v>516.33000000000004</v>
      </c>
      <c r="J143" s="56">
        <v>346.77</v>
      </c>
      <c r="K143" s="56">
        <v>401.59</v>
      </c>
      <c r="L143" s="56">
        <v>354.42</v>
      </c>
      <c r="M143" s="56">
        <v>309.8</v>
      </c>
      <c r="N143" s="48">
        <f t="shared" ref="N143:N149" si="15">SUM(B143:M143)</f>
        <v>4752.67</v>
      </c>
    </row>
    <row r="144" spans="1:14" x14ac:dyDescent="0.3">
      <c r="A144" s="92" t="s">
        <v>340</v>
      </c>
      <c r="B144" s="56">
        <v>418620.01</v>
      </c>
      <c r="C144" s="56">
        <v>420197.02</v>
      </c>
      <c r="D144" s="56">
        <v>482347.51</v>
      </c>
      <c r="E144" s="56">
        <v>340970.8</v>
      </c>
      <c r="F144" s="56">
        <v>455682.49</v>
      </c>
      <c r="G144" s="56">
        <v>405449.77</v>
      </c>
      <c r="H144" s="56">
        <v>270728.88</v>
      </c>
      <c r="I144" s="56">
        <v>513947.07</v>
      </c>
      <c r="J144" s="56">
        <v>373152.31</v>
      </c>
      <c r="K144" s="56">
        <v>418512.32</v>
      </c>
      <c r="L144" s="56">
        <v>393576.45</v>
      </c>
      <c r="M144" s="56">
        <v>340386.84</v>
      </c>
      <c r="N144" s="48">
        <f t="shared" si="15"/>
        <v>4833571.47</v>
      </c>
    </row>
    <row r="145" spans="1:14" x14ac:dyDescent="0.3">
      <c r="A145" s="92" t="s">
        <v>341</v>
      </c>
      <c r="B145" s="56">
        <v>5034.37</v>
      </c>
      <c r="C145" s="56">
        <v>5004.16</v>
      </c>
      <c r="D145" s="56">
        <v>3927.48</v>
      </c>
      <c r="E145" s="56">
        <v>4972.63</v>
      </c>
      <c r="F145" s="56">
        <v>3944.2</v>
      </c>
      <c r="G145" s="56">
        <v>4335.7700000000004</v>
      </c>
      <c r="H145" s="56">
        <v>3338.7</v>
      </c>
      <c r="I145" s="56">
        <v>3884.29</v>
      </c>
      <c r="J145" s="56">
        <v>3920.21</v>
      </c>
      <c r="K145" s="56">
        <v>4775.62</v>
      </c>
      <c r="L145" s="56">
        <v>3171.4</v>
      </c>
      <c r="M145" s="56">
        <v>3412.53</v>
      </c>
      <c r="N145" s="48">
        <f t="shared" si="15"/>
        <v>49721.36</v>
      </c>
    </row>
    <row r="146" spans="1:14" x14ac:dyDescent="0.3">
      <c r="A146" s="92" t="s">
        <v>342</v>
      </c>
      <c r="B146" s="56">
        <v>7679.56</v>
      </c>
      <c r="C146" s="56">
        <v>6766.63</v>
      </c>
      <c r="D146" s="56">
        <v>9021.16</v>
      </c>
      <c r="E146" s="56">
        <v>6749.01</v>
      </c>
      <c r="F146" s="56">
        <v>11940.04</v>
      </c>
      <c r="G146" s="56">
        <v>9094.4599999999991</v>
      </c>
      <c r="H146" s="56">
        <v>6367.14</v>
      </c>
      <c r="I146" s="56">
        <v>10132.799999999999</v>
      </c>
      <c r="J146" s="56">
        <v>6150.57</v>
      </c>
      <c r="K146" s="56">
        <v>8051.11</v>
      </c>
      <c r="L146" s="56">
        <v>6219.71</v>
      </c>
      <c r="M146" s="56">
        <v>4856.55</v>
      </c>
      <c r="N146" s="48">
        <f t="shared" si="15"/>
        <v>93028.74</v>
      </c>
    </row>
    <row r="147" spans="1:14" x14ac:dyDescent="0.3">
      <c r="A147" s="92" t="s">
        <v>343</v>
      </c>
      <c r="B147" s="56">
        <v>900.59</v>
      </c>
      <c r="C147" s="56">
        <v>1056.77</v>
      </c>
      <c r="D147" s="56">
        <v>1288.51</v>
      </c>
      <c r="E147" s="56">
        <v>887.75</v>
      </c>
      <c r="F147" s="56">
        <v>943.28</v>
      </c>
      <c r="G147" s="56">
        <v>1340.14</v>
      </c>
      <c r="H147" s="56">
        <v>746.11</v>
      </c>
      <c r="I147" s="56">
        <v>1016.95</v>
      </c>
      <c r="J147" s="56">
        <v>979.84</v>
      </c>
      <c r="K147" s="56">
        <v>1502.94</v>
      </c>
      <c r="L147" s="56">
        <v>1000.1</v>
      </c>
      <c r="M147" s="56">
        <v>549.51</v>
      </c>
      <c r="N147" s="48">
        <f t="shared" si="15"/>
        <v>12212.49</v>
      </c>
    </row>
    <row r="148" spans="1:14" x14ac:dyDescent="0.3">
      <c r="A148" s="92" t="s">
        <v>344</v>
      </c>
      <c r="B148" s="56">
        <v>54868.92</v>
      </c>
      <c r="C148" s="56">
        <v>54185</v>
      </c>
      <c r="D148" s="56">
        <v>65588</v>
      </c>
      <c r="E148" s="56">
        <v>49714.19</v>
      </c>
      <c r="F148" s="56">
        <v>72414.710000000006</v>
      </c>
      <c r="G148" s="56">
        <v>64166.16</v>
      </c>
      <c r="H148" s="56">
        <v>44426.1</v>
      </c>
      <c r="I148" s="56">
        <v>85856.2</v>
      </c>
      <c r="J148" s="56">
        <v>65154.400000000001</v>
      </c>
      <c r="K148" s="56">
        <v>64567.69</v>
      </c>
      <c r="L148" s="56">
        <v>62362.67</v>
      </c>
      <c r="M148" s="56">
        <v>49425.26</v>
      </c>
      <c r="N148" s="48">
        <f t="shared" si="15"/>
        <v>732729.29999999993</v>
      </c>
    </row>
    <row r="149" spans="1:14" x14ac:dyDescent="0.3">
      <c r="A149" s="92" t="s">
        <v>345</v>
      </c>
      <c r="B149" s="56">
        <v>272439.3</v>
      </c>
      <c r="C149" s="56">
        <v>302459.74</v>
      </c>
      <c r="D149" s="56">
        <v>360393.4</v>
      </c>
      <c r="E149" s="56">
        <v>278131.01</v>
      </c>
      <c r="F149" s="56">
        <v>325767.06</v>
      </c>
      <c r="G149" s="56">
        <v>318613.56</v>
      </c>
      <c r="H149" s="56">
        <v>227375.02</v>
      </c>
      <c r="I149" s="56">
        <v>429340.95</v>
      </c>
      <c r="J149" s="56">
        <v>319375.5</v>
      </c>
      <c r="K149" s="56">
        <v>360515.38</v>
      </c>
      <c r="L149" s="56">
        <v>360244.51</v>
      </c>
      <c r="M149" s="56">
        <v>332922.21999999997</v>
      </c>
      <c r="N149" s="48">
        <f t="shared" si="15"/>
        <v>3887577.6500000004</v>
      </c>
    </row>
    <row r="150" spans="1:14" x14ac:dyDescent="0.3">
      <c r="A150" s="92" t="s">
        <v>346</v>
      </c>
      <c r="B150" s="56">
        <v>1906.66</v>
      </c>
      <c r="C150" s="56">
        <v>1958.54</v>
      </c>
      <c r="D150" s="56">
        <v>3811.29</v>
      </c>
      <c r="E150" s="56">
        <v>9728.2099999999991</v>
      </c>
      <c r="F150" s="56">
        <v>10981.24</v>
      </c>
      <c r="G150" s="56">
        <v>11508.24</v>
      </c>
      <c r="H150" s="56">
        <v>7295.91</v>
      </c>
      <c r="I150" s="56">
        <v>15001.96</v>
      </c>
      <c r="J150" s="56">
        <v>10958.47</v>
      </c>
      <c r="K150" s="56">
        <v>10493.21</v>
      </c>
      <c r="L150" s="56">
        <v>8725.6</v>
      </c>
      <c r="M150" s="56">
        <v>9023.69</v>
      </c>
      <c r="N150" s="48">
        <f t="shared" si="14"/>
        <v>101393.01999999999</v>
      </c>
    </row>
    <row r="151" spans="1:14" x14ac:dyDescent="0.3">
      <c r="A151" s="92" t="s">
        <v>347</v>
      </c>
      <c r="B151" s="56">
        <v>90104.06</v>
      </c>
      <c r="C151" s="56">
        <v>105456.39</v>
      </c>
      <c r="D151" s="56">
        <v>118135.33</v>
      </c>
      <c r="E151" s="56">
        <v>94054.68</v>
      </c>
      <c r="F151" s="56">
        <v>119185.62</v>
      </c>
      <c r="G151" s="56">
        <v>114287.32</v>
      </c>
      <c r="H151" s="56">
        <v>85861.22</v>
      </c>
      <c r="I151" s="56">
        <v>163718.85999999999</v>
      </c>
      <c r="J151" s="56">
        <v>110848.46</v>
      </c>
      <c r="K151" s="56">
        <v>101565.87</v>
      </c>
      <c r="L151" s="56">
        <v>97596.43</v>
      </c>
      <c r="M151" s="56">
        <v>83214.63</v>
      </c>
      <c r="N151" s="48">
        <f t="shared" si="14"/>
        <v>1284028.8700000001</v>
      </c>
    </row>
    <row r="152" spans="1:14" x14ac:dyDescent="0.3">
      <c r="A152" s="92" t="s">
        <v>348</v>
      </c>
      <c r="B152" s="56">
        <v>61379.46</v>
      </c>
      <c r="C152" s="56">
        <v>53734.45</v>
      </c>
      <c r="D152" s="56">
        <v>55788.66</v>
      </c>
      <c r="E152" s="56">
        <v>41572.910000000003</v>
      </c>
      <c r="F152" s="56">
        <v>47075.88</v>
      </c>
      <c r="G152" s="56">
        <v>49696.75</v>
      </c>
      <c r="H152" s="56">
        <v>27639.53</v>
      </c>
      <c r="I152" s="56">
        <v>65194.13</v>
      </c>
      <c r="J152" s="56">
        <v>39733.870000000003</v>
      </c>
      <c r="K152" s="56">
        <v>49537.56</v>
      </c>
      <c r="L152" s="56">
        <v>55166.06</v>
      </c>
      <c r="M152" s="56">
        <v>55664.51</v>
      </c>
      <c r="N152" s="48">
        <f t="shared" si="14"/>
        <v>602183.77</v>
      </c>
    </row>
    <row r="153" spans="1:14" x14ac:dyDescent="0.3">
      <c r="A153" s="92" t="s">
        <v>349</v>
      </c>
      <c r="B153" s="56">
        <v>37301.57</v>
      </c>
      <c r="C153" s="56">
        <v>35495.620000000003</v>
      </c>
      <c r="D153" s="56">
        <v>47840.18</v>
      </c>
      <c r="E153" s="56">
        <v>37761.25</v>
      </c>
      <c r="F153" s="56">
        <v>24183.59</v>
      </c>
      <c r="G153" s="56">
        <v>40642.03</v>
      </c>
      <c r="H153" s="56">
        <v>20616.78</v>
      </c>
      <c r="I153" s="56">
        <v>43384.65</v>
      </c>
      <c r="J153" s="56">
        <v>22236.95</v>
      </c>
      <c r="K153" s="56">
        <v>32907.1</v>
      </c>
      <c r="L153" s="56">
        <v>33462.730000000003</v>
      </c>
      <c r="M153" s="56">
        <v>27628.6</v>
      </c>
      <c r="N153" s="48">
        <f t="shared" si="14"/>
        <v>403461.04999999993</v>
      </c>
    </row>
    <row r="154" spans="1:14" x14ac:dyDescent="0.3">
      <c r="A154" s="92" t="s">
        <v>350</v>
      </c>
      <c r="B154" s="56">
        <v>0</v>
      </c>
      <c r="C154" s="56">
        <v>0</v>
      </c>
      <c r="D154" s="56">
        <v>732.15</v>
      </c>
      <c r="E154" s="56">
        <v>918.63</v>
      </c>
      <c r="F154" s="56">
        <v>997.51</v>
      </c>
      <c r="G154" s="56">
        <v>982.84</v>
      </c>
      <c r="H154" s="56">
        <v>779.12</v>
      </c>
      <c r="I154" s="56">
        <v>1415.28</v>
      </c>
      <c r="J154" s="56">
        <v>1018.57</v>
      </c>
      <c r="K154" s="56">
        <v>1465.31</v>
      </c>
      <c r="L154" s="56">
        <v>1095.4100000000001</v>
      </c>
      <c r="M154" s="56">
        <v>864.9</v>
      </c>
      <c r="N154" s="48">
        <f t="shared" si="14"/>
        <v>10269.719999999999</v>
      </c>
    </row>
    <row r="155" spans="1:14" x14ac:dyDescent="0.3">
      <c r="A155" s="92" t="s">
        <v>351</v>
      </c>
      <c r="B155" s="56">
        <v>49036.18</v>
      </c>
      <c r="C155" s="56">
        <v>53829.9</v>
      </c>
      <c r="D155" s="56">
        <v>64111.040000000001</v>
      </c>
      <c r="E155" s="56">
        <v>50374.71</v>
      </c>
      <c r="F155" s="56">
        <v>64881.99</v>
      </c>
      <c r="G155" s="56">
        <v>61045.06</v>
      </c>
      <c r="H155" s="56">
        <v>36299.949999999997</v>
      </c>
      <c r="I155" s="56">
        <v>73460.72</v>
      </c>
      <c r="J155" s="56">
        <v>54774.46</v>
      </c>
      <c r="K155" s="56">
        <v>54837.8</v>
      </c>
      <c r="L155" s="56">
        <v>43229.27</v>
      </c>
      <c r="M155" s="56">
        <v>41053.760000000002</v>
      </c>
      <c r="N155" s="48">
        <f t="shared" si="14"/>
        <v>646934.84000000008</v>
      </c>
    </row>
    <row r="156" spans="1:14" x14ac:dyDescent="0.3">
      <c r="A156" s="92" t="s">
        <v>352</v>
      </c>
      <c r="B156" s="56">
        <v>131293.28</v>
      </c>
      <c r="C156" s="56">
        <v>141405.59</v>
      </c>
      <c r="D156" s="56">
        <v>169140.93</v>
      </c>
      <c r="E156" s="56">
        <v>130409.58</v>
      </c>
      <c r="F156" s="56">
        <v>154611.69</v>
      </c>
      <c r="G156" s="56">
        <v>147617.57999999999</v>
      </c>
      <c r="H156" s="56">
        <v>99426.89</v>
      </c>
      <c r="I156" s="56">
        <v>192580.24</v>
      </c>
      <c r="J156" s="56">
        <v>124081.36</v>
      </c>
      <c r="K156" s="56">
        <v>122923.77</v>
      </c>
      <c r="L156" s="56">
        <v>117887.25</v>
      </c>
      <c r="M156" s="56">
        <v>94420.95</v>
      </c>
      <c r="N156" s="48">
        <f t="shared" si="14"/>
        <v>1625799.11</v>
      </c>
    </row>
    <row r="157" spans="1:14" x14ac:dyDescent="0.3">
      <c r="A157" s="92" t="s">
        <v>353</v>
      </c>
      <c r="B157" s="56">
        <v>3129.03</v>
      </c>
      <c r="C157" s="56">
        <v>3572.07</v>
      </c>
      <c r="D157" s="56">
        <v>1939.23</v>
      </c>
      <c r="E157" s="56">
        <v>3648.87</v>
      </c>
      <c r="F157" s="56">
        <v>0</v>
      </c>
      <c r="G157" s="56">
        <v>0</v>
      </c>
      <c r="H157" s="56">
        <v>0</v>
      </c>
      <c r="I157" s="56">
        <v>1367.67</v>
      </c>
      <c r="J157" s="56">
        <v>0</v>
      </c>
      <c r="K157" s="56">
        <v>0</v>
      </c>
      <c r="L157" s="56">
        <v>0</v>
      </c>
      <c r="M157" s="56">
        <v>0</v>
      </c>
      <c r="N157" s="48">
        <f t="shared" si="14"/>
        <v>13656.87</v>
      </c>
    </row>
    <row r="158" spans="1:14" x14ac:dyDescent="0.3">
      <c r="A158" s="92" t="s">
        <v>354</v>
      </c>
      <c r="B158" s="93"/>
      <c r="C158" s="93"/>
      <c r="D158" s="93"/>
      <c r="E158" s="93"/>
      <c r="F158" s="48"/>
      <c r="G158" s="48">
        <v>0</v>
      </c>
      <c r="H158" s="48">
        <v>0</v>
      </c>
      <c r="I158" s="48">
        <v>0</v>
      </c>
      <c r="J158" s="48">
        <v>0</v>
      </c>
      <c r="K158" s="48">
        <v>0</v>
      </c>
      <c r="L158" s="48">
        <v>0</v>
      </c>
      <c r="M158" s="48">
        <v>0</v>
      </c>
      <c r="N158" s="48">
        <f t="shared" si="14"/>
        <v>0</v>
      </c>
    </row>
    <row r="159" spans="1:14" x14ac:dyDescent="0.3">
      <c r="A159" s="92" t="s">
        <v>355</v>
      </c>
      <c r="B159" s="56">
        <v>10262.73</v>
      </c>
      <c r="C159" s="56">
        <v>9901.01</v>
      </c>
      <c r="D159" s="56">
        <v>9848.75</v>
      </c>
      <c r="E159" s="56">
        <v>9515.85</v>
      </c>
      <c r="F159" s="56">
        <v>11075.88</v>
      </c>
      <c r="G159" s="56">
        <v>8548.17</v>
      </c>
      <c r="H159" s="56">
        <v>5275.56</v>
      </c>
      <c r="I159" s="56">
        <v>11494.03</v>
      </c>
      <c r="J159" s="56">
        <v>6247.62</v>
      </c>
      <c r="K159" s="56">
        <v>10312.59</v>
      </c>
      <c r="L159" s="56">
        <v>7892.56</v>
      </c>
      <c r="M159" s="56">
        <v>3148.93</v>
      </c>
      <c r="N159" s="48">
        <f t="shared" si="14"/>
        <v>103523.67999999998</v>
      </c>
    </row>
    <row r="160" spans="1:14" x14ac:dyDescent="0.3">
      <c r="A160" s="92" t="s">
        <v>356</v>
      </c>
      <c r="B160" s="56">
        <v>26161.07</v>
      </c>
      <c r="C160" s="56">
        <v>31719.96</v>
      </c>
      <c r="D160" s="56">
        <v>31857.67</v>
      </c>
      <c r="E160" s="56">
        <v>25005.45</v>
      </c>
      <c r="F160" s="56">
        <v>27475.37</v>
      </c>
      <c r="G160" s="56">
        <v>25333.43</v>
      </c>
      <c r="H160" s="56">
        <v>18822.57</v>
      </c>
      <c r="I160" s="56">
        <v>35648.54</v>
      </c>
      <c r="J160" s="56">
        <v>19123.05</v>
      </c>
      <c r="K160" s="56">
        <v>21647.52</v>
      </c>
      <c r="L160" s="56">
        <v>25701.5</v>
      </c>
      <c r="M160" s="56">
        <v>20689.439999999999</v>
      </c>
      <c r="N160" s="48">
        <f t="shared" si="14"/>
        <v>309185.57</v>
      </c>
    </row>
    <row r="161" spans="1:14" x14ac:dyDescent="0.3">
      <c r="A161" s="92" t="s">
        <v>357</v>
      </c>
      <c r="B161" s="56">
        <v>60999.63</v>
      </c>
      <c r="C161" s="56">
        <v>74507.48</v>
      </c>
      <c r="D161" s="56">
        <v>63456.86</v>
      </c>
      <c r="E161" s="56">
        <v>71771.02</v>
      </c>
      <c r="F161" s="56">
        <v>80245.919999999998</v>
      </c>
      <c r="G161" s="56">
        <v>67661.429999999993</v>
      </c>
      <c r="H161" s="56">
        <v>45473.760000000002</v>
      </c>
      <c r="I161" s="56">
        <v>89550.21</v>
      </c>
      <c r="J161" s="56">
        <v>55721.3</v>
      </c>
      <c r="K161" s="56">
        <v>76971.839999999997</v>
      </c>
      <c r="L161" s="56">
        <v>61546.32</v>
      </c>
      <c r="M161" s="56">
        <v>53706.58</v>
      </c>
      <c r="N161" s="48">
        <f t="shared" si="14"/>
        <v>801612.34999999986</v>
      </c>
    </row>
    <row r="162" spans="1:14" x14ac:dyDescent="0.3">
      <c r="A162" s="92" t="s">
        <v>358</v>
      </c>
      <c r="B162" s="56">
        <v>37276.720000000001</v>
      </c>
      <c r="C162" s="56">
        <v>45956.32</v>
      </c>
      <c r="D162" s="56">
        <v>39780.800000000003</v>
      </c>
      <c r="E162" s="56">
        <v>35779.440000000002</v>
      </c>
      <c r="F162" s="56">
        <v>46459.79</v>
      </c>
      <c r="G162" s="56">
        <v>40906.1</v>
      </c>
      <c r="H162" s="56">
        <v>22765.7</v>
      </c>
      <c r="I162" s="56">
        <v>48617.72</v>
      </c>
      <c r="J162" s="56">
        <v>40495.550000000003</v>
      </c>
      <c r="K162" s="56">
        <v>47983.71</v>
      </c>
      <c r="L162" s="56">
        <v>55564.29</v>
      </c>
      <c r="M162" s="56">
        <v>43786.239999999998</v>
      </c>
      <c r="N162" s="48">
        <f t="shared" si="14"/>
        <v>505372.38000000006</v>
      </c>
    </row>
    <row r="163" spans="1:14" x14ac:dyDescent="0.3">
      <c r="A163" s="92" t="s">
        <v>359</v>
      </c>
      <c r="B163" s="56">
        <v>124040.08</v>
      </c>
      <c r="C163" s="56">
        <v>136619.62</v>
      </c>
      <c r="D163" s="56">
        <v>145498.51999999999</v>
      </c>
      <c r="E163" s="56">
        <v>125123.64</v>
      </c>
      <c r="F163" s="56">
        <v>135554.69</v>
      </c>
      <c r="G163" s="56">
        <v>128654.59</v>
      </c>
      <c r="H163" s="56">
        <v>79711.25</v>
      </c>
      <c r="I163" s="56">
        <v>172929.27</v>
      </c>
      <c r="J163" s="56">
        <v>132283.82999999999</v>
      </c>
      <c r="K163" s="56">
        <v>120200.36</v>
      </c>
      <c r="L163" s="56">
        <v>114732.3</v>
      </c>
      <c r="M163" s="56">
        <v>112691.5</v>
      </c>
      <c r="N163" s="48">
        <f t="shared" si="14"/>
        <v>1528039.6500000001</v>
      </c>
    </row>
    <row r="164" spans="1:14" x14ac:dyDescent="0.3">
      <c r="A164" s="92" t="s">
        <v>360</v>
      </c>
      <c r="B164" s="56">
        <v>36414.25</v>
      </c>
      <c r="C164" s="56">
        <v>35334.49</v>
      </c>
      <c r="D164" s="56">
        <v>39235.050000000003</v>
      </c>
      <c r="E164" s="56">
        <v>32453.25</v>
      </c>
      <c r="F164" s="56">
        <v>36890.629999999997</v>
      </c>
      <c r="G164" s="56">
        <v>37887.06</v>
      </c>
      <c r="H164" s="56">
        <v>21426.42</v>
      </c>
      <c r="I164" s="56">
        <v>49035.519999999997</v>
      </c>
      <c r="J164" s="56">
        <v>40781.440000000002</v>
      </c>
      <c r="K164" s="56">
        <v>35119.75</v>
      </c>
      <c r="L164" s="56">
        <v>37220.32</v>
      </c>
      <c r="M164" s="56">
        <v>32245.63</v>
      </c>
      <c r="N164" s="48">
        <f t="shared" si="14"/>
        <v>434043.81</v>
      </c>
    </row>
    <row r="165" spans="1:14" x14ac:dyDescent="0.3">
      <c r="A165" s="92" t="s">
        <v>361</v>
      </c>
      <c r="B165" s="56">
        <v>1340.01</v>
      </c>
      <c r="C165" s="56">
        <v>497.99</v>
      </c>
      <c r="D165" s="56">
        <v>338.29</v>
      </c>
      <c r="E165" s="56">
        <v>779.97</v>
      </c>
      <c r="F165" s="56">
        <v>994.65</v>
      </c>
      <c r="G165" s="56">
        <v>719.87</v>
      </c>
      <c r="H165" s="56">
        <v>810.26</v>
      </c>
      <c r="I165" s="56">
        <v>831.69</v>
      </c>
      <c r="J165" s="56">
        <v>698.1</v>
      </c>
      <c r="K165" s="56">
        <v>675.63</v>
      </c>
      <c r="L165" s="56">
        <v>1057.82</v>
      </c>
      <c r="M165" s="56">
        <v>889.77</v>
      </c>
      <c r="N165" s="48">
        <f t="shared" si="14"/>
        <v>9634.0500000000029</v>
      </c>
    </row>
    <row r="166" spans="1:14" x14ac:dyDescent="0.3">
      <c r="A166" s="92" t="s">
        <v>362</v>
      </c>
      <c r="B166" s="93"/>
      <c r="C166" s="93"/>
      <c r="D166" s="93"/>
      <c r="E166" s="93"/>
      <c r="F166" s="48"/>
      <c r="G166" s="100">
        <v>0</v>
      </c>
      <c r="H166" s="100">
        <v>0</v>
      </c>
      <c r="I166" s="48">
        <v>0</v>
      </c>
      <c r="J166" s="48">
        <v>0</v>
      </c>
      <c r="K166" s="48">
        <v>0</v>
      </c>
      <c r="L166" s="48">
        <v>0</v>
      </c>
      <c r="M166" s="48">
        <v>0</v>
      </c>
      <c r="N166" s="48">
        <f t="shared" si="14"/>
        <v>0</v>
      </c>
    </row>
    <row r="167" spans="1:14" x14ac:dyDescent="0.3">
      <c r="A167" s="92" t="s">
        <v>363</v>
      </c>
      <c r="B167" s="56">
        <v>0</v>
      </c>
      <c r="C167" s="56">
        <v>1.37</v>
      </c>
      <c r="D167" s="56">
        <v>0</v>
      </c>
      <c r="E167" s="56">
        <v>594</v>
      </c>
      <c r="F167" s="56">
        <v>0</v>
      </c>
      <c r="G167" s="56">
        <v>0</v>
      </c>
      <c r="H167" s="56">
        <v>0</v>
      </c>
      <c r="I167" s="56">
        <v>0</v>
      </c>
      <c r="J167" s="56">
        <v>12.72</v>
      </c>
      <c r="K167" s="56">
        <v>0</v>
      </c>
      <c r="L167" s="56">
        <v>0</v>
      </c>
      <c r="M167" s="56">
        <v>0</v>
      </c>
      <c r="N167" s="48"/>
    </row>
    <row r="168" spans="1:14" x14ac:dyDescent="0.3">
      <c r="A168" s="92" t="s">
        <v>364</v>
      </c>
      <c r="B168" s="56">
        <v>551.83000000000004</v>
      </c>
      <c r="C168" s="56">
        <v>475.42</v>
      </c>
      <c r="D168" s="56">
        <v>696.16</v>
      </c>
      <c r="E168" s="56">
        <v>661.36</v>
      </c>
      <c r="F168" s="56">
        <v>528.82000000000005</v>
      </c>
      <c r="G168" s="56">
        <v>594.91999999999996</v>
      </c>
      <c r="H168" s="56">
        <v>489.57</v>
      </c>
      <c r="I168" s="56">
        <v>607.30999999999995</v>
      </c>
      <c r="J168" s="56">
        <v>549.47</v>
      </c>
      <c r="K168" s="56">
        <v>627.97</v>
      </c>
      <c r="L168" s="56">
        <v>627.97</v>
      </c>
      <c r="M168" s="56">
        <v>24.95</v>
      </c>
      <c r="N168" s="48">
        <f t="shared" si="14"/>
        <v>6435.7500000000009</v>
      </c>
    </row>
    <row r="169" spans="1:14" x14ac:dyDescent="0.3">
      <c r="A169" s="92" t="s">
        <v>365</v>
      </c>
      <c r="B169" s="56">
        <v>0</v>
      </c>
      <c r="C169" s="56">
        <v>15.15</v>
      </c>
      <c r="D169" s="56">
        <v>0</v>
      </c>
      <c r="E169" s="56">
        <v>4.87</v>
      </c>
      <c r="F169" s="56">
        <v>-4.62</v>
      </c>
      <c r="G169" s="56">
        <v>0</v>
      </c>
      <c r="H169" s="56">
        <v>56.19</v>
      </c>
      <c r="I169" s="56">
        <v>18.489999999999998</v>
      </c>
      <c r="J169" s="56">
        <v>19.059999999999999</v>
      </c>
      <c r="K169" s="56">
        <v>25.81</v>
      </c>
      <c r="L169" s="56">
        <v>12.32</v>
      </c>
      <c r="M169" s="56">
        <v>9.24</v>
      </c>
      <c r="N169" s="48">
        <f t="shared" si="14"/>
        <v>156.51</v>
      </c>
    </row>
    <row r="170" spans="1:14" x14ac:dyDescent="0.3">
      <c r="A170" s="92" t="s">
        <v>366</v>
      </c>
      <c r="B170" s="56">
        <v>46.43</v>
      </c>
      <c r="C170" s="56">
        <v>0</v>
      </c>
      <c r="D170" s="56">
        <v>0</v>
      </c>
      <c r="E170" s="56">
        <v>0</v>
      </c>
      <c r="F170" s="56">
        <v>0</v>
      </c>
      <c r="G170" s="56">
        <v>0</v>
      </c>
      <c r="H170" s="56">
        <v>0</v>
      </c>
      <c r="I170" s="56">
        <v>1183.47</v>
      </c>
      <c r="J170" s="56">
        <v>0</v>
      </c>
      <c r="K170" s="56">
        <v>351</v>
      </c>
      <c r="L170" s="56">
        <v>1581.48</v>
      </c>
      <c r="M170" s="56">
        <v>4.04</v>
      </c>
      <c r="N170" s="48">
        <f t="shared" si="14"/>
        <v>3166.42</v>
      </c>
    </row>
    <row r="171" spans="1:14" x14ac:dyDescent="0.3">
      <c r="A171" s="92" t="s">
        <v>367</v>
      </c>
      <c r="B171" s="56">
        <v>647.19000000000005</v>
      </c>
      <c r="C171" s="56">
        <v>745.25</v>
      </c>
      <c r="D171" s="56">
        <v>458.23</v>
      </c>
      <c r="E171" s="56">
        <v>0</v>
      </c>
      <c r="F171" s="56">
        <v>0</v>
      </c>
      <c r="G171" s="56">
        <v>0</v>
      </c>
      <c r="H171" s="56">
        <v>0</v>
      </c>
      <c r="I171" s="56">
        <v>0</v>
      </c>
      <c r="J171" s="56">
        <v>0</v>
      </c>
      <c r="K171" s="56">
        <v>0</v>
      </c>
      <c r="L171" s="56">
        <v>0</v>
      </c>
      <c r="M171" s="56">
        <v>0</v>
      </c>
      <c r="N171" s="48"/>
    </row>
    <row r="172" spans="1:14" x14ac:dyDescent="0.3">
      <c r="A172" s="92" t="s">
        <v>368</v>
      </c>
      <c r="B172" s="56">
        <v>440.73</v>
      </c>
      <c r="C172" s="56">
        <v>158.22999999999999</v>
      </c>
      <c r="D172" s="56">
        <v>173.8</v>
      </c>
      <c r="E172" s="56">
        <v>232.78</v>
      </c>
      <c r="F172" s="56">
        <v>159.86000000000001</v>
      </c>
      <c r="G172" s="56">
        <v>115.61</v>
      </c>
      <c r="H172" s="56">
        <v>359.41</v>
      </c>
      <c r="I172" s="56">
        <v>150.28</v>
      </c>
      <c r="J172" s="56">
        <v>270.63</v>
      </c>
      <c r="K172" s="56">
        <v>73.05</v>
      </c>
      <c r="L172" s="56">
        <v>532.95000000000005</v>
      </c>
      <c r="M172" s="56">
        <v>233.12</v>
      </c>
      <c r="N172" s="48">
        <f t="shared" si="14"/>
        <v>2900.45</v>
      </c>
    </row>
    <row r="173" spans="1:14" x14ac:dyDescent="0.3">
      <c r="A173" s="92" t="s">
        <v>369</v>
      </c>
      <c r="B173" s="56">
        <v>543.96</v>
      </c>
      <c r="C173" s="56">
        <v>218.77</v>
      </c>
      <c r="D173" s="56">
        <v>126.19</v>
      </c>
      <c r="E173" s="56">
        <v>559.28</v>
      </c>
      <c r="F173" s="56">
        <v>425.48</v>
      </c>
      <c r="G173" s="56">
        <v>196.96</v>
      </c>
      <c r="H173" s="56">
        <v>352.73</v>
      </c>
      <c r="I173" s="56">
        <v>2066.79</v>
      </c>
      <c r="J173" s="56">
        <v>691.57</v>
      </c>
      <c r="K173" s="56">
        <v>238.81</v>
      </c>
      <c r="L173" s="56">
        <v>854.45</v>
      </c>
      <c r="M173" s="56">
        <v>2726.91</v>
      </c>
      <c r="N173" s="48">
        <f t="shared" si="14"/>
        <v>9001.9</v>
      </c>
    </row>
    <row r="174" spans="1:14" x14ac:dyDescent="0.3">
      <c r="A174" s="92" t="s">
        <v>370</v>
      </c>
      <c r="B174" s="56">
        <v>51.3</v>
      </c>
      <c r="C174" s="56">
        <v>0</v>
      </c>
      <c r="D174" s="56">
        <v>0</v>
      </c>
      <c r="E174" s="56">
        <v>626.97</v>
      </c>
      <c r="F174" s="56">
        <v>476</v>
      </c>
      <c r="G174" s="56">
        <v>0</v>
      </c>
      <c r="H174" s="56">
        <v>0</v>
      </c>
      <c r="I174" s="56">
        <v>0</v>
      </c>
      <c r="J174" s="56">
        <v>0</v>
      </c>
      <c r="K174" s="56">
        <v>0</v>
      </c>
      <c r="L174" s="56">
        <v>127.29</v>
      </c>
      <c r="M174" s="56">
        <v>-127.29</v>
      </c>
      <c r="N174" s="48">
        <f t="shared" si="14"/>
        <v>1154.27</v>
      </c>
    </row>
    <row r="175" spans="1:14" x14ac:dyDescent="0.3">
      <c r="A175" s="92" t="s">
        <v>371</v>
      </c>
      <c r="B175" s="56">
        <v>7321.14</v>
      </c>
      <c r="C175" s="56">
        <v>5577.59</v>
      </c>
      <c r="D175" s="56">
        <v>7255.55</v>
      </c>
      <c r="E175" s="56">
        <v>7865.09</v>
      </c>
      <c r="F175" s="56">
        <v>6370.83</v>
      </c>
      <c r="G175" s="56">
        <v>7093.56</v>
      </c>
      <c r="H175" s="56">
        <v>4634.26</v>
      </c>
      <c r="I175" s="56">
        <v>12896.39</v>
      </c>
      <c r="J175" s="56">
        <v>4282.8599999999997</v>
      </c>
      <c r="K175" s="56">
        <v>5118.2299999999996</v>
      </c>
      <c r="L175" s="56">
        <v>5390.54</v>
      </c>
      <c r="M175" s="56">
        <v>4326.09</v>
      </c>
      <c r="N175" s="48">
        <f t="shared" si="14"/>
        <v>78132.12999999999</v>
      </c>
    </row>
    <row r="176" spans="1:14" x14ac:dyDescent="0.3">
      <c r="A176" s="92" t="s">
        <v>372</v>
      </c>
      <c r="B176" s="56">
        <v>8555.26</v>
      </c>
      <c r="C176" s="56">
        <v>5784.1</v>
      </c>
      <c r="D176" s="56">
        <v>6189.78</v>
      </c>
      <c r="E176" s="56">
        <v>2244</v>
      </c>
      <c r="F176" s="56">
        <v>1326.65</v>
      </c>
      <c r="G176" s="56">
        <v>2788.7</v>
      </c>
      <c r="H176" s="56">
        <v>570.30999999999995</v>
      </c>
      <c r="I176" s="56">
        <v>1790.47</v>
      </c>
      <c r="J176" s="56">
        <v>493.75</v>
      </c>
      <c r="K176" s="56">
        <v>992.49</v>
      </c>
      <c r="L176" s="56">
        <v>977.75</v>
      </c>
      <c r="M176" s="56">
        <v>139</v>
      </c>
      <c r="N176" s="48">
        <f t="shared" si="14"/>
        <v>31852.260000000006</v>
      </c>
    </row>
    <row r="177" spans="1:14" x14ac:dyDescent="0.3">
      <c r="A177" s="92" t="s">
        <v>373</v>
      </c>
      <c r="B177" s="56">
        <v>61437.19</v>
      </c>
      <c r="C177" s="56">
        <v>69304.5</v>
      </c>
      <c r="D177" s="56">
        <v>78174.960000000006</v>
      </c>
      <c r="E177" s="56">
        <v>64739.67</v>
      </c>
      <c r="F177" s="56">
        <v>68902.37</v>
      </c>
      <c r="G177" s="56">
        <v>61356.59</v>
      </c>
      <c r="H177" s="56">
        <v>48278.559999999998</v>
      </c>
      <c r="I177" s="56">
        <v>72522.740000000005</v>
      </c>
      <c r="J177" s="56">
        <v>64060.35</v>
      </c>
      <c r="K177" s="56">
        <v>79897.91</v>
      </c>
      <c r="L177" s="56">
        <v>50783.82</v>
      </c>
      <c r="M177" s="56">
        <v>59708.480000000003</v>
      </c>
      <c r="N177" s="48">
        <f t="shared" si="14"/>
        <v>779167.14</v>
      </c>
    </row>
    <row r="178" spans="1:14" x14ac:dyDescent="0.3">
      <c r="A178" s="92" t="s">
        <v>374</v>
      </c>
      <c r="B178" s="56">
        <v>233.76</v>
      </c>
      <c r="C178" s="56">
        <v>51.63</v>
      </c>
      <c r="D178" s="56">
        <v>143.46</v>
      </c>
      <c r="E178" s="56">
        <v>5.05</v>
      </c>
      <c r="F178" s="56">
        <v>24.53</v>
      </c>
      <c r="G178" s="56">
        <v>5.5</v>
      </c>
      <c r="H178" s="56">
        <v>12.8</v>
      </c>
      <c r="I178" s="56">
        <v>54.92</v>
      </c>
      <c r="J178" s="56">
        <v>25.06</v>
      </c>
      <c r="K178" s="56">
        <v>13.33</v>
      </c>
      <c r="L178" s="56">
        <v>27.73</v>
      </c>
      <c r="M178" s="56">
        <v>16.53</v>
      </c>
      <c r="N178" s="48">
        <f t="shared" si="14"/>
        <v>614.30000000000007</v>
      </c>
    </row>
    <row r="179" spans="1:14" x14ac:dyDescent="0.3">
      <c r="A179" s="92" t="s">
        <v>375</v>
      </c>
      <c r="B179" s="56">
        <v>11425.79</v>
      </c>
      <c r="C179" s="56">
        <v>5944.81</v>
      </c>
      <c r="D179" s="56">
        <v>10108.11</v>
      </c>
      <c r="E179" s="56">
        <v>6500.61</v>
      </c>
      <c r="F179" s="56">
        <v>11651.71</v>
      </c>
      <c r="G179" s="56">
        <v>10166.75</v>
      </c>
      <c r="H179" s="56">
        <v>12827.59</v>
      </c>
      <c r="I179" s="56">
        <v>12484.63</v>
      </c>
      <c r="J179" s="56">
        <v>15058.69</v>
      </c>
      <c r="K179" s="56">
        <v>5989.35</v>
      </c>
      <c r="L179" s="56">
        <v>8298.25</v>
      </c>
      <c r="M179" s="56">
        <v>6671.35</v>
      </c>
      <c r="N179" s="48">
        <f t="shared" si="14"/>
        <v>117127.64000000001</v>
      </c>
    </row>
    <row r="180" spans="1:14" x14ac:dyDescent="0.3">
      <c r="A180" s="92" t="s">
        <v>376</v>
      </c>
      <c r="B180" s="56">
        <v>68.569999999999993</v>
      </c>
      <c r="C180" s="56">
        <v>40.31</v>
      </c>
      <c r="D180" s="56">
        <v>103.83</v>
      </c>
      <c r="E180" s="56">
        <v>76.25</v>
      </c>
      <c r="F180" s="56">
        <v>14.89</v>
      </c>
      <c r="G180" s="56">
        <v>23.62</v>
      </c>
      <c r="H180" s="56">
        <v>9.24</v>
      </c>
      <c r="I180" s="56">
        <v>0</v>
      </c>
      <c r="J180" s="56">
        <v>129.4</v>
      </c>
      <c r="K180" s="56">
        <v>146.86000000000001</v>
      </c>
      <c r="L180" s="56">
        <v>46.22</v>
      </c>
      <c r="M180" s="56">
        <v>34.369999999999997</v>
      </c>
      <c r="N180" s="48">
        <f t="shared" si="14"/>
        <v>693.56000000000006</v>
      </c>
    </row>
    <row r="181" spans="1:14" x14ac:dyDescent="0.3">
      <c r="A181" s="92" t="s">
        <v>377</v>
      </c>
      <c r="B181" s="56">
        <v>960.33</v>
      </c>
      <c r="C181" s="56">
        <v>607.86</v>
      </c>
      <c r="D181" s="56">
        <v>513.88</v>
      </c>
      <c r="E181" s="56">
        <v>544.29999999999995</v>
      </c>
      <c r="F181" s="56">
        <v>749.79</v>
      </c>
      <c r="G181" s="56">
        <v>750.81</v>
      </c>
      <c r="H181" s="56">
        <v>504.11</v>
      </c>
      <c r="I181" s="56">
        <v>669.8</v>
      </c>
      <c r="J181" s="56">
        <v>347.3</v>
      </c>
      <c r="K181" s="56">
        <v>466.27</v>
      </c>
      <c r="L181" s="56">
        <v>357.76</v>
      </c>
      <c r="M181" s="56">
        <v>177.99</v>
      </c>
      <c r="N181" s="48">
        <f t="shared" si="14"/>
        <v>6650.1999999999989</v>
      </c>
    </row>
    <row r="182" spans="1:14" x14ac:dyDescent="0.3">
      <c r="A182" s="92" t="s">
        <v>378</v>
      </c>
      <c r="B182" s="56">
        <v>0</v>
      </c>
      <c r="C182" s="56">
        <v>0</v>
      </c>
      <c r="D182" s="56">
        <v>320</v>
      </c>
      <c r="E182" s="56">
        <v>95.46</v>
      </c>
      <c r="F182" s="56">
        <v>0</v>
      </c>
      <c r="G182" s="56">
        <v>364.5</v>
      </c>
      <c r="H182" s="56">
        <v>0</v>
      </c>
      <c r="I182" s="56">
        <v>379.5</v>
      </c>
      <c r="J182" s="56">
        <v>0</v>
      </c>
      <c r="K182" s="56">
        <v>0</v>
      </c>
      <c r="L182" s="56">
        <v>606.87</v>
      </c>
      <c r="M182" s="56">
        <v>47.44</v>
      </c>
      <c r="N182" s="48">
        <f t="shared" si="14"/>
        <v>1813.77</v>
      </c>
    </row>
    <row r="183" spans="1:14" x14ac:dyDescent="0.3">
      <c r="A183" s="92" t="s">
        <v>379</v>
      </c>
      <c r="B183" s="56">
        <v>1390.98</v>
      </c>
      <c r="C183" s="56">
        <v>1556</v>
      </c>
      <c r="D183" s="56">
        <v>1514</v>
      </c>
      <c r="E183" s="56">
        <v>2386.19</v>
      </c>
      <c r="F183" s="56">
        <v>1592.79</v>
      </c>
      <c r="G183" s="56">
        <v>2523.8200000000002</v>
      </c>
      <c r="H183" s="56">
        <v>758.29</v>
      </c>
      <c r="I183" s="56">
        <v>1828.98</v>
      </c>
      <c r="J183" s="56">
        <v>3668.68</v>
      </c>
      <c r="K183" s="56">
        <v>3304.65</v>
      </c>
      <c r="L183" s="56">
        <v>2648.74</v>
      </c>
      <c r="M183" s="56">
        <v>1984.56</v>
      </c>
      <c r="N183" s="48">
        <f t="shared" si="14"/>
        <v>25157.680000000004</v>
      </c>
    </row>
    <row r="184" spans="1:14" x14ac:dyDescent="0.3">
      <c r="A184" s="92" t="s">
        <v>380</v>
      </c>
      <c r="B184" s="93"/>
      <c r="C184" s="93"/>
      <c r="D184" s="93"/>
      <c r="E184" s="93"/>
      <c r="F184" s="49"/>
      <c r="G184" s="56">
        <v>-54864.9</v>
      </c>
      <c r="H184" s="56">
        <v>14536.3</v>
      </c>
      <c r="I184" s="56">
        <v>12564.68</v>
      </c>
      <c r="J184" s="56">
        <v>9288.7999999999993</v>
      </c>
      <c r="K184" s="56">
        <v>15539.48</v>
      </c>
      <c r="L184" s="56">
        <v>9265.83</v>
      </c>
      <c r="M184" s="56">
        <v>-52137.760000000002</v>
      </c>
      <c r="N184" s="48">
        <f t="shared" si="14"/>
        <v>-45807.570000000007</v>
      </c>
    </row>
    <row r="185" spans="1:14" x14ac:dyDescent="0.3">
      <c r="A185" s="47" t="s">
        <v>381</v>
      </c>
      <c r="B185" s="48">
        <f t="shared" ref="B185:N185" si="16">SUM(B126:B184)</f>
        <v>1914132.51</v>
      </c>
      <c r="C185" s="48">
        <f t="shared" si="16"/>
        <v>1935079.8100000005</v>
      </c>
      <c r="D185" s="48">
        <f t="shared" si="16"/>
        <v>2181864.63</v>
      </c>
      <c r="E185" s="48">
        <f t="shared" si="16"/>
        <v>1883201.9100000001</v>
      </c>
      <c r="F185" s="48">
        <f t="shared" si="16"/>
        <v>2073408.6699999995</v>
      </c>
      <c r="G185" s="48">
        <f t="shared" si="16"/>
        <v>1940747.9500000009</v>
      </c>
      <c r="H185" s="48">
        <f t="shared" si="16"/>
        <v>1661876.2300000002</v>
      </c>
      <c r="I185" s="48">
        <f t="shared" si="16"/>
        <v>2314955.9</v>
      </c>
      <c r="J185" s="48">
        <f t="shared" si="16"/>
        <v>1918733.6900000004</v>
      </c>
      <c r="K185" s="48">
        <f t="shared" si="16"/>
        <v>2093923.8300000008</v>
      </c>
      <c r="L185" s="48">
        <f t="shared" si="16"/>
        <v>2029372.0600000005</v>
      </c>
      <c r="M185" s="48">
        <f t="shared" si="16"/>
        <v>1888660.2300000004</v>
      </c>
      <c r="N185" s="48">
        <f t="shared" si="16"/>
        <v>23833498.659999996</v>
      </c>
    </row>
    <row r="186" spans="1:14" x14ac:dyDescent="0.3">
      <c r="B186" s="51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</row>
    <row r="187" spans="1:14" x14ac:dyDescent="0.3">
      <c r="B187" s="51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</row>
    <row r="188" spans="1:14" x14ac:dyDescent="0.3">
      <c r="A188" s="47" t="s">
        <v>222</v>
      </c>
      <c r="B188" s="56">
        <v>79020.710000000006</v>
      </c>
      <c r="C188" s="56">
        <v>215013.08</v>
      </c>
      <c r="D188" s="56">
        <v>63258.77</v>
      </c>
      <c r="E188" s="56">
        <v>64175.38</v>
      </c>
      <c r="F188" s="56">
        <v>62251.16</v>
      </c>
      <c r="G188" s="56">
        <v>67391.55</v>
      </c>
      <c r="H188" s="56">
        <v>64450.6</v>
      </c>
      <c r="I188" s="56">
        <v>65560.42</v>
      </c>
      <c r="J188" s="56">
        <v>68936.45</v>
      </c>
      <c r="K188" s="56">
        <v>68953.539999999994</v>
      </c>
      <c r="L188" s="56">
        <v>66116.960000000006</v>
      </c>
      <c r="M188" s="56">
        <v>66260.86</v>
      </c>
      <c r="N188" s="48">
        <f>SUM(B188:M188)</f>
        <v>951389.48</v>
      </c>
    </row>
    <row r="189" spans="1:14" x14ac:dyDescent="0.3">
      <c r="A189" s="47" t="s">
        <v>223</v>
      </c>
      <c r="B189" s="56">
        <v>71946.34</v>
      </c>
      <c r="C189" s="56">
        <v>69772.75</v>
      </c>
      <c r="D189" s="56">
        <v>74864.89</v>
      </c>
      <c r="E189" s="56">
        <v>11243.9</v>
      </c>
      <c r="F189" s="56">
        <v>10859.84</v>
      </c>
      <c r="G189" s="56">
        <v>10904.32</v>
      </c>
      <c r="H189" s="56">
        <v>-30331.26</v>
      </c>
      <c r="I189" s="56">
        <v>-31816.05</v>
      </c>
      <c r="J189" s="56">
        <v>-32196.93</v>
      </c>
      <c r="K189" s="56">
        <v>-15592.34</v>
      </c>
      <c r="L189" s="56">
        <v>-16732.599999999999</v>
      </c>
      <c r="M189" s="56">
        <v>-17251.759999999998</v>
      </c>
      <c r="N189" s="48">
        <f t="shared" ref="N189:N208" si="17">SUM(B189:M189)</f>
        <v>105671.09999999999</v>
      </c>
    </row>
    <row r="190" spans="1:14" x14ac:dyDescent="0.3">
      <c r="A190" s="47" t="s">
        <v>259</v>
      </c>
      <c r="B190" s="56">
        <v>146704.06</v>
      </c>
      <c r="C190" s="56">
        <v>142255.07</v>
      </c>
      <c r="D190" s="56">
        <v>136986.48000000001</v>
      </c>
      <c r="E190" s="56">
        <v>145629.10999999999</v>
      </c>
      <c r="F190" s="56">
        <v>136762.57999999999</v>
      </c>
      <c r="G190" s="56">
        <v>136715.92000000001</v>
      </c>
      <c r="H190" s="56">
        <v>132940.29999999999</v>
      </c>
      <c r="I190" s="56">
        <v>140960.03</v>
      </c>
      <c r="J190" s="56">
        <v>139392.34</v>
      </c>
      <c r="K190" s="56">
        <v>146947.14000000001</v>
      </c>
      <c r="L190" s="56">
        <v>155443.18</v>
      </c>
      <c r="M190" s="56">
        <v>162375.1</v>
      </c>
      <c r="N190" s="48">
        <f t="shared" si="17"/>
        <v>1723111.3100000003</v>
      </c>
    </row>
    <row r="191" spans="1:14" x14ac:dyDescent="0.3">
      <c r="A191" s="47" t="s">
        <v>262</v>
      </c>
      <c r="B191" s="56">
        <v>25638.44</v>
      </c>
      <c r="C191" s="56">
        <v>55198.87</v>
      </c>
      <c r="D191" s="56">
        <v>29056.03</v>
      </c>
      <c r="E191" s="56">
        <v>30333.38</v>
      </c>
      <c r="F191" s="56">
        <v>28888.639999999999</v>
      </c>
      <c r="G191" s="56">
        <v>24279.58</v>
      </c>
      <c r="H191" s="56">
        <v>32561.52</v>
      </c>
      <c r="I191" s="56">
        <v>26637.439999999999</v>
      </c>
      <c r="J191" s="56">
        <v>28194.89</v>
      </c>
      <c r="K191" s="56">
        <v>16866.11</v>
      </c>
      <c r="L191" s="56">
        <v>26681.99</v>
      </c>
      <c r="M191" s="56">
        <v>42026.080000000002</v>
      </c>
      <c r="N191" s="48">
        <f t="shared" si="17"/>
        <v>366362.97</v>
      </c>
    </row>
    <row r="192" spans="1:14" x14ac:dyDescent="0.3">
      <c r="A192" s="45" t="s">
        <v>324</v>
      </c>
      <c r="B192" s="93"/>
      <c r="C192" s="93"/>
      <c r="D192" s="93"/>
      <c r="E192" s="93"/>
      <c r="F192" s="48"/>
      <c r="G192" s="100">
        <v>0</v>
      </c>
      <c r="H192" s="100">
        <v>0</v>
      </c>
      <c r="I192" s="63">
        <v>0</v>
      </c>
      <c r="J192" s="63">
        <v>0</v>
      </c>
      <c r="K192" s="63">
        <v>0</v>
      </c>
      <c r="L192" s="48">
        <v>0</v>
      </c>
      <c r="M192" s="48">
        <v>0</v>
      </c>
      <c r="N192" s="48">
        <f t="shared" si="17"/>
        <v>0</v>
      </c>
    </row>
    <row r="193" spans="1:14" x14ac:dyDescent="0.3">
      <c r="A193" s="47" t="s">
        <v>224</v>
      </c>
      <c r="B193" s="56">
        <v>129450.92</v>
      </c>
      <c r="C193" s="56">
        <v>74652.160000000003</v>
      </c>
      <c r="D193" s="56">
        <v>106928.42</v>
      </c>
      <c r="E193" s="56">
        <v>93098.43</v>
      </c>
      <c r="F193" s="56">
        <v>89554.96</v>
      </c>
      <c r="G193" s="56">
        <v>77315.429999999993</v>
      </c>
      <c r="H193" s="56">
        <v>87380.77</v>
      </c>
      <c r="I193" s="56">
        <v>170253.95</v>
      </c>
      <c r="J193" s="56">
        <v>97553.02</v>
      </c>
      <c r="K193" s="56">
        <v>105259.27</v>
      </c>
      <c r="L193" s="56">
        <v>184317.62</v>
      </c>
      <c r="M193" s="56">
        <v>93695.83</v>
      </c>
      <c r="N193" s="48">
        <f t="shared" si="17"/>
        <v>1309460.7800000003</v>
      </c>
    </row>
    <row r="194" spans="1:14" x14ac:dyDescent="0.3">
      <c r="A194" s="47" t="s">
        <v>225</v>
      </c>
      <c r="B194" s="56">
        <v>72539.039999999994</v>
      </c>
      <c r="C194" s="56">
        <v>53643.88</v>
      </c>
      <c r="D194" s="56">
        <v>81792.490000000005</v>
      </c>
      <c r="E194" s="56">
        <v>59494.239999999998</v>
      </c>
      <c r="F194" s="56">
        <v>76522.12</v>
      </c>
      <c r="G194" s="56">
        <v>67152.789999999994</v>
      </c>
      <c r="H194" s="56">
        <v>63577.16</v>
      </c>
      <c r="I194" s="56">
        <v>85548.68</v>
      </c>
      <c r="J194" s="56">
        <v>58201.86</v>
      </c>
      <c r="K194" s="56">
        <v>66901.13</v>
      </c>
      <c r="L194" s="56">
        <v>81146.36</v>
      </c>
      <c r="M194" s="56">
        <v>62717.63</v>
      </c>
      <c r="N194" s="48">
        <f t="shared" si="17"/>
        <v>829237.37999999989</v>
      </c>
    </row>
    <row r="195" spans="1:14" x14ac:dyDescent="0.3">
      <c r="A195" s="47" t="s">
        <v>226</v>
      </c>
      <c r="B195" s="56">
        <v>-59008.51</v>
      </c>
      <c r="C195" s="56">
        <v>-59942.63</v>
      </c>
      <c r="D195" s="56">
        <v>-42431.39</v>
      </c>
      <c r="E195" s="56">
        <v>-53022.37</v>
      </c>
      <c r="F195" s="56">
        <v>-50595.49</v>
      </c>
      <c r="G195" s="56">
        <v>-51329.74</v>
      </c>
      <c r="H195" s="56">
        <v>-50430.66</v>
      </c>
      <c r="I195" s="56">
        <v>-52971.12</v>
      </c>
      <c r="J195" s="56">
        <v>-53539.9</v>
      </c>
      <c r="K195" s="56">
        <v>-55538.66</v>
      </c>
      <c r="L195" s="56">
        <v>-58717.25</v>
      </c>
      <c r="M195" s="56">
        <v>-59939.02</v>
      </c>
      <c r="N195" s="48">
        <f t="shared" si="17"/>
        <v>-647466.74000000011</v>
      </c>
    </row>
    <row r="196" spans="1:14" x14ac:dyDescent="0.3">
      <c r="A196" s="47" t="s">
        <v>227</v>
      </c>
      <c r="B196" s="56">
        <v>-114339.57</v>
      </c>
      <c r="C196" s="56">
        <v>-117511.3</v>
      </c>
      <c r="D196" s="56">
        <v>-56050.47</v>
      </c>
      <c r="E196" s="56">
        <v>-94246.65</v>
      </c>
      <c r="F196" s="56">
        <v>-89413.61</v>
      </c>
      <c r="G196" s="56">
        <v>-90253.56</v>
      </c>
      <c r="H196" s="56">
        <v>-87933.66</v>
      </c>
      <c r="I196" s="56">
        <v>-93277.68</v>
      </c>
      <c r="J196" s="56">
        <v>-94237.67</v>
      </c>
      <c r="K196" s="56">
        <v>-97715.09</v>
      </c>
      <c r="L196" s="56">
        <v>-103871.07</v>
      </c>
      <c r="M196" s="56">
        <v>-106093.12</v>
      </c>
      <c r="N196" s="48">
        <f t="shared" si="17"/>
        <v>-1144943.4500000002</v>
      </c>
    </row>
    <row r="197" spans="1:14" x14ac:dyDescent="0.3">
      <c r="A197" s="47" t="s">
        <v>382</v>
      </c>
      <c r="B197" s="56">
        <v>7888.14</v>
      </c>
      <c r="C197" s="56">
        <v>9913.56</v>
      </c>
      <c r="D197" s="56">
        <v>-921.42</v>
      </c>
      <c r="E197" s="56">
        <v>4768.6099999999997</v>
      </c>
      <c r="F197" s="56">
        <v>3791.67</v>
      </c>
      <c r="G197" s="56">
        <v>2377.67</v>
      </c>
      <c r="H197" s="56">
        <v>3284.37</v>
      </c>
      <c r="I197" s="56">
        <v>3580.22</v>
      </c>
      <c r="J197" s="56">
        <v>127.65</v>
      </c>
      <c r="K197" s="56">
        <v>1028.6300000000001</v>
      </c>
      <c r="L197" s="56">
        <v>4522.84</v>
      </c>
      <c r="M197" s="56">
        <v>11071.89</v>
      </c>
      <c r="N197" s="48">
        <f t="shared" si="17"/>
        <v>51433.83</v>
      </c>
    </row>
    <row r="198" spans="1:14" x14ac:dyDescent="0.3">
      <c r="A198" s="92" t="s">
        <v>383</v>
      </c>
      <c r="B198" s="56">
        <v>97263.64</v>
      </c>
      <c r="C198" s="56">
        <v>235312.42</v>
      </c>
      <c r="D198" s="56">
        <v>68192.28</v>
      </c>
      <c r="E198" s="56">
        <v>71696.320000000007</v>
      </c>
      <c r="F198" s="56">
        <v>69194.100000000006</v>
      </c>
      <c r="G198" s="56">
        <v>73014.899999999994</v>
      </c>
      <c r="H198" s="56">
        <v>71364.2</v>
      </c>
      <c r="I198" s="56">
        <v>69695.839999999997</v>
      </c>
      <c r="J198" s="56">
        <v>68326.210000000006</v>
      </c>
      <c r="K198" s="56">
        <v>71027.490000000005</v>
      </c>
      <c r="L198" s="56">
        <v>61443.43</v>
      </c>
      <c r="M198" s="56">
        <v>60212.08</v>
      </c>
      <c r="N198" s="48">
        <f t="shared" si="17"/>
        <v>1016742.9099999999</v>
      </c>
    </row>
    <row r="199" spans="1:14" x14ac:dyDescent="0.3">
      <c r="A199" s="64" t="s">
        <v>384</v>
      </c>
      <c r="B199" s="56">
        <v>83815.06</v>
      </c>
      <c r="C199" s="56">
        <v>82683.929999999993</v>
      </c>
      <c r="D199" s="56">
        <v>79581.710000000006</v>
      </c>
      <c r="E199" s="56">
        <v>12973.33</v>
      </c>
      <c r="F199" s="56">
        <v>12793.89</v>
      </c>
      <c r="G199" s="56">
        <v>12610.05</v>
      </c>
      <c r="H199" s="56">
        <v>-36229.870000000003</v>
      </c>
      <c r="I199" s="56">
        <v>-35794.379999999997</v>
      </c>
      <c r="J199" s="56">
        <v>-34539.89</v>
      </c>
      <c r="K199" s="56">
        <v>-16743.71</v>
      </c>
      <c r="L199" s="56">
        <v>-16628.11</v>
      </c>
      <c r="M199" s="56">
        <v>-16887.400000000001</v>
      </c>
      <c r="N199" s="48">
        <f t="shared" si="17"/>
        <v>127634.60999999996</v>
      </c>
    </row>
    <row r="200" spans="1:14" x14ac:dyDescent="0.3">
      <c r="A200" s="64" t="s">
        <v>385</v>
      </c>
      <c r="B200" s="56">
        <v>183279.45</v>
      </c>
      <c r="C200" s="56">
        <v>179619.79</v>
      </c>
      <c r="D200" s="56">
        <v>186680.57</v>
      </c>
      <c r="E200" s="56">
        <v>182225.42</v>
      </c>
      <c r="F200" s="56">
        <v>176072.12</v>
      </c>
      <c r="G200" s="56">
        <v>174156.44</v>
      </c>
      <c r="H200" s="56">
        <v>176982.45</v>
      </c>
      <c r="I200" s="56">
        <v>174601.65</v>
      </c>
      <c r="J200" s="56">
        <v>167131.6</v>
      </c>
      <c r="K200" s="56">
        <v>175898.1</v>
      </c>
      <c r="L200" s="56">
        <v>174054.09</v>
      </c>
      <c r="M200" s="56">
        <v>177207.78</v>
      </c>
      <c r="N200" s="48">
        <f t="shared" si="17"/>
        <v>2127909.46</v>
      </c>
    </row>
    <row r="201" spans="1:14" x14ac:dyDescent="0.3">
      <c r="A201" s="64" t="s">
        <v>386</v>
      </c>
      <c r="B201" s="56">
        <v>29322.92</v>
      </c>
      <c r="C201" s="56">
        <v>88902.02</v>
      </c>
      <c r="D201" s="56">
        <v>83416.17</v>
      </c>
      <c r="E201" s="56">
        <v>82467.47</v>
      </c>
      <c r="F201" s="56">
        <v>61956.94</v>
      </c>
      <c r="G201" s="56">
        <v>56813.3</v>
      </c>
      <c r="H201" s="56">
        <v>95146.52</v>
      </c>
      <c r="I201" s="56">
        <v>39519.040000000001</v>
      </c>
      <c r="J201" s="56">
        <v>62643.87</v>
      </c>
      <c r="K201" s="56">
        <v>48155.99</v>
      </c>
      <c r="L201" s="56">
        <v>56998.26</v>
      </c>
      <c r="M201" s="56">
        <v>70637.88</v>
      </c>
      <c r="N201" s="48">
        <f t="shared" si="17"/>
        <v>775980.38</v>
      </c>
    </row>
    <row r="202" spans="1:14" x14ac:dyDescent="0.3">
      <c r="A202" s="92" t="s">
        <v>387</v>
      </c>
      <c r="B202" s="93"/>
      <c r="C202" s="93"/>
      <c r="D202" s="93"/>
      <c r="E202" s="93"/>
      <c r="F202" s="48"/>
      <c r="G202" s="100">
        <v>0</v>
      </c>
      <c r="H202" s="100">
        <v>0</v>
      </c>
      <c r="I202" s="63">
        <v>0</v>
      </c>
      <c r="J202" s="63">
        <v>0</v>
      </c>
      <c r="K202" s="63">
        <v>0</v>
      </c>
      <c r="L202" s="48">
        <v>0</v>
      </c>
      <c r="M202" s="48">
        <v>0</v>
      </c>
      <c r="N202" s="48"/>
    </row>
    <row r="203" spans="1:14" x14ac:dyDescent="0.3">
      <c r="A203" s="92" t="s">
        <v>388</v>
      </c>
      <c r="B203" s="56">
        <v>135222.9</v>
      </c>
      <c r="C203" s="56">
        <v>76166.59</v>
      </c>
      <c r="D203" s="56">
        <v>107163.45</v>
      </c>
      <c r="E203" s="56">
        <v>97644.67</v>
      </c>
      <c r="F203" s="56">
        <v>97214.67</v>
      </c>
      <c r="G203" s="56">
        <v>81719.88</v>
      </c>
      <c r="H203" s="56">
        <v>94521.82</v>
      </c>
      <c r="I203" s="56">
        <v>175020.2</v>
      </c>
      <c r="J203" s="56">
        <v>96479.44</v>
      </c>
      <c r="K203" s="56">
        <v>102862.3</v>
      </c>
      <c r="L203" s="56">
        <v>169692.16</v>
      </c>
      <c r="M203" s="56">
        <v>85760.33</v>
      </c>
      <c r="N203" s="48">
        <f t="shared" si="17"/>
        <v>1319468.4099999999</v>
      </c>
    </row>
    <row r="204" spans="1:14" x14ac:dyDescent="0.3">
      <c r="A204" s="92" t="s">
        <v>389</v>
      </c>
      <c r="B204" s="56">
        <v>86635.71</v>
      </c>
      <c r="C204" s="56">
        <v>67051.570000000007</v>
      </c>
      <c r="D204" s="56">
        <v>91665.1</v>
      </c>
      <c r="E204" s="56">
        <v>74046.03</v>
      </c>
      <c r="F204" s="56">
        <v>89959.01</v>
      </c>
      <c r="G204" s="56">
        <v>79447.929999999993</v>
      </c>
      <c r="H204" s="56">
        <v>78318.34</v>
      </c>
      <c r="I204" s="56">
        <v>95060.3</v>
      </c>
      <c r="J204" s="56">
        <v>64444.89</v>
      </c>
      <c r="K204" s="56">
        <v>72638.33</v>
      </c>
      <c r="L204" s="56">
        <v>80654.23</v>
      </c>
      <c r="M204" s="56">
        <v>62706.96</v>
      </c>
      <c r="N204" s="48">
        <f t="shared" si="17"/>
        <v>942628.4</v>
      </c>
    </row>
    <row r="205" spans="1:14" x14ac:dyDescent="0.3">
      <c r="A205" s="92" t="s">
        <v>390</v>
      </c>
      <c r="B205" s="56">
        <v>-58646.37</v>
      </c>
      <c r="C205" s="56">
        <v>-57844.73</v>
      </c>
      <c r="D205" s="56">
        <v>-40307.51</v>
      </c>
      <c r="E205" s="56">
        <v>-52153.36</v>
      </c>
      <c r="F205" s="56">
        <v>-51994.82</v>
      </c>
      <c r="G205" s="56">
        <v>-51213.55</v>
      </c>
      <c r="H205" s="56">
        <v>-51612.89</v>
      </c>
      <c r="I205" s="56">
        <v>-51510.67</v>
      </c>
      <c r="J205" s="56">
        <v>-49812.27</v>
      </c>
      <c r="K205" s="56">
        <v>-51245.71</v>
      </c>
      <c r="L205" s="56">
        <v>-51546.79</v>
      </c>
      <c r="M205" s="56">
        <v>-51915.7</v>
      </c>
      <c r="N205" s="48">
        <f t="shared" si="17"/>
        <v>-619804.37</v>
      </c>
    </row>
    <row r="206" spans="1:14" x14ac:dyDescent="0.3">
      <c r="A206" s="92" t="s">
        <v>391</v>
      </c>
      <c r="B206" s="56">
        <v>-123414.02</v>
      </c>
      <c r="C206" s="56">
        <v>-123574.15</v>
      </c>
      <c r="D206" s="56">
        <v>-56758.68</v>
      </c>
      <c r="E206" s="56">
        <v>-101258.12</v>
      </c>
      <c r="F206" s="56">
        <v>-99385.2</v>
      </c>
      <c r="G206" s="56">
        <v>-98443.31</v>
      </c>
      <c r="H206" s="56">
        <v>-99194.7</v>
      </c>
      <c r="I206" s="56">
        <v>-98402.35</v>
      </c>
      <c r="J206" s="56">
        <v>-95239.06</v>
      </c>
      <c r="K206" s="56">
        <v>-98744.44</v>
      </c>
      <c r="L206" s="56">
        <v>-98770.19</v>
      </c>
      <c r="M206" s="56">
        <v>-100136.38</v>
      </c>
      <c r="N206" s="48">
        <f t="shared" si="17"/>
        <v>-1193320.5999999996</v>
      </c>
    </row>
    <row r="207" spans="1:14" x14ac:dyDescent="0.3">
      <c r="A207" s="92" t="s">
        <v>392</v>
      </c>
      <c r="B207" s="56">
        <v>24643.48</v>
      </c>
      <c r="C207" s="56">
        <v>22418.6</v>
      </c>
      <c r="D207" s="56">
        <v>-2418.14</v>
      </c>
      <c r="E207" s="56">
        <v>13257.79</v>
      </c>
      <c r="F207" s="56">
        <v>15703.71</v>
      </c>
      <c r="G207" s="56">
        <v>10023.33</v>
      </c>
      <c r="H207" s="56">
        <v>15946.25</v>
      </c>
      <c r="I207" s="56">
        <v>12751.95</v>
      </c>
      <c r="J207" s="56">
        <v>846.11</v>
      </c>
      <c r="K207" s="56">
        <v>3919.18</v>
      </c>
      <c r="L207" s="56">
        <v>22716.14</v>
      </c>
      <c r="M207" s="56">
        <v>35114.01</v>
      </c>
      <c r="N207" s="48">
        <f t="shared" si="17"/>
        <v>174922.41</v>
      </c>
    </row>
    <row r="208" spans="1:14" x14ac:dyDescent="0.3">
      <c r="A208" s="92" t="s">
        <v>393</v>
      </c>
      <c r="B208" s="56">
        <v>41533.919999999998</v>
      </c>
      <c r="C208" s="56">
        <v>-1201.94</v>
      </c>
      <c r="D208" s="56">
        <v>-121065.98</v>
      </c>
      <c r="E208" s="56">
        <v>94744.35</v>
      </c>
      <c r="F208" s="56">
        <v>-131211.84</v>
      </c>
      <c r="G208" s="56">
        <v>47397.56</v>
      </c>
      <c r="H208" s="56">
        <v>303821.51</v>
      </c>
      <c r="I208" s="56">
        <v>-309868.55</v>
      </c>
      <c r="J208" s="56">
        <v>19086.97</v>
      </c>
      <c r="K208" s="56">
        <v>-28424.75</v>
      </c>
      <c r="L208" s="56">
        <v>51766.37</v>
      </c>
      <c r="M208" s="56">
        <v>265584.12</v>
      </c>
      <c r="N208" s="48">
        <f t="shared" si="17"/>
        <v>232161.74000000002</v>
      </c>
    </row>
    <row r="209" spans="1:14" x14ac:dyDescent="0.3">
      <c r="B209" s="51">
        <f t="shared" ref="B209:N209" si="18">SUM(B188:B208)</f>
        <v>859496.26</v>
      </c>
      <c r="C209" s="51">
        <f t="shared" si="18"/>
        <v>1012529.5400000003</v>
      </c>
      <c r="D209" s="51">
        <f t="shared" si="18"/>
        <v>789632.76999999979</v>
      </c>
      <c r="E209" s="51">
        <f t="shared" si="18"/>
        <v>737117.93</v>
      </c>
      <c r="F209" s="51">
        <f t="shared" si="18"/>
        <v>508924.45000000007</v>
      </c>
      <c r="G209" s="51">
        <f t="shared" si="18"/>
        <v>630080.48999999976</v>
      </c>
      <c r="H209" s="51">
        <f t="shared" si="18"/>
        <v>864562.77</v>
      </c>
      <c r="I209" s="51">
        <f t="shared" si="18"/>
        <v>385548.92</v>
      </c>
      <c r="J209" s="51">
        <f t="shared" si="18"/>
        <v>511799.57999999996</v>
      </c>
      <c r="K209" s="51">
        <f t="shared" si="18"/>
        <v>516452.51000000013</v>
      </c>
      <c r="L209" s="51">
        <f t="shared" si="18"/>
        <v>789287.62000000011</v>
      </c>
      <c r="M209" s="51">
        <f t="shared" si="18"/>
        <v>843147.17</v>
      </c>
      <c r="N209" s="51">
        <f t="shared" si="18"/>
        <v>8448580.0100000016</v>
      </c>
    </row>
    <row r="210" spans="1:14" x14ac:dyDescent="0.3">
      <c r="B210" s="51"/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</row>
    <row r="211" spans="1:14" x14ac:dyDescent="0.3">
      <c r="B211" s="51"/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</row>
    <row r="212" spans="1:14" x14ac:dyDescent="0.3">
      <c r="B212" s="51"/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</row>
    <row r="213" spans="1:14" x14ac:dyDescent="0.3">
      <c r="B213" s="51"/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</row>
    <row r="214" spans="1:14" x14ac:dyDescent="0.3">
      <c r="B214" s="51"/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</row>
    <row r="215" spans="1:14" x14ac:dyDescent="0.3">
      <c r="B215" s="51"/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</row>
    <row r="216" spans="1:14" x14ac:dyDescent="0.3">
      <c r="B216" s="51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</row>
    <row r="217" spans="1:14" x14ac:dyDescent="0.3">
      <c r="B217" s="51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</row>
    <row r="218" spans="1:14" x14ac:dyDescent="0.3">
      <c r="B218" s="51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</row>
    <row r="219" spans="1:14" x14ac:dyDescent="0.3">
      <c r="B219" s="51"/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</row>
    <row r="220" spans="1:14" x14ac:dyDescent="0.3">
      <c r="B220" s="51"/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</row>
    <row r="221" spans="1:14" x14ac:dyDescent="0.3">
      <c r="A221" t="s">
        <v>394</v>
      </c>
      <c r="B221" s="51"/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</row>
    <row r="222" spans="1:14" x14ac:dyDescent="0.3">
      <c r="A222" s="47" t="s">
        <v>249</v>
      </c>
      <c r="B222" s="51"/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>
        <f>N8-N126</f>
        <v>282830</v>
      </c>
    </row>
    <row r="223" spans="1:14" x14ac:dyDescent="0.3">
      <c r="A223" s="70" t="s">
        <v>248</v>
      </c>
      <c r="B223" s="51"/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</row>
    <row r="224" spans="1:14" x14ac:dyDescent="0.3">
      <c r="A224" s="70" t="s">
        <v>258</v>
      </c>
      <c r="B224" s="51"/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</row>
    <row r="225" spans="1:14" x14ac:dyDescent="0.3">
      <c r="A225" s="70" t="s">
        <v>268</v>
      </c>
      <c r="B225" s="51"/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</row>
    <row r="226" spans="1:14" x14ac:dyDescent="0.3">
      <c r="A226" s="70" t="s">
        <v>273</v>
      </c>
      <c r="B226" s="51"/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</row>
    <row r="227" spans="1:14" x14ac:dyDescent="0.3">
      <c r="A227" s="70" t="s">
        <v>264</v>
      </c>
      <c r="B227" s="51"/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</row>
    <row r="228" spans="1:14" x14ac:dyDescent="0.3">
      <c r="A228" s="70" t="s">
        <v>276</v>
      </c>
      <c r="B228" s="51"/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</row>
    <row r="229" spans="1:14" x14ac:dyDescent="0.3">
      <c r="A229" s="101" t="s">
        <v>222</v>
      </c>
      <c r="B229" s="51">
        <f t="shared" ref="B229:N229" si="19">B106-B188</f>
        <v>-327254.82</v>
      </c>
      <c r="C229" s="51">
        <f t="shared" si="19"/>
        <v>-819833.2699999999</v>
      </c>
      <c r="D229" s="51">
        <f t="shared" si="19"/>
        <v>-180318.93</v>
      </c>
      <c r="E229" s="51">
        <f t="shared" si="19"/>
        <v>-311293.89</v>
      </c>
      <c r="F229" s="51">
        <f t="shared" si="19"/>
        <v>-319726.74</v>
      </c>
      <c r="G229" s="51">
        <f t="shared" si="19"/>
        <v>-323384.48</v>
      </c>
      <c r="H229" s="51">
        <f t="shared" si="19"/>
        <v>-331955.69999999995</v>
      </c>
      <c r="I229" s="51">
        <f t="shared" si="19"/>
        <v>-332176.88999999996</v>
      </c>
      <c r="J229" s="51">
        <f t="shared" si="19"/>
        <v>-324187.17</v>
      </c>
      <c r="K229" s="51">
        <f t="shared" si="19"/>
        <v>-340669.3</v>
      </c>
      <c r="L229" s="51">
        <f t="shared" si="19"/>
        <v>-309712.58</v>
      </c>
      <c r="M229" s="51">
        <f t="shared" si="19"/>
        <v>-300821.64999999997</v>
      </c>
      <c r="N229" s="51">
        <f t="shared" si="19"/>
        <v>-4221335.42</v>
      </c>
    </row>
    <row r="230" spans="1:14" x14ac:dyDescent="0.3">
      <c r="A230" s="101" t="s">
        <v>223</v>
      </c>
      <c r="B230" s="51">
        <f t="shared" ref="B230:N230" si="20">B107-B189</f>
        <v>-240675</v>
      </c>
      <c r="C230" s="51">
        <f t="shared" si="20"/>
        <v>-238055.94</v>
      </c>
      <c r="D230" s="51">
        <f t="shared" si="20"/>
        <v>-255565.86</v>
      </c>
      <c r="E230" s="51">
        <f t="shared" si="20"/>
        <v>-42988.85</v>
      </c>
      <c r="F230" s="51">
        <f t="shared" si="20"/>
        <v>-43121.42</v>
      </c>
      <c r="G230" s="51">
        <f t="shared" si="20"/>
        <v>-43860.32</v>
      </c>
      <c r="H230" s="51">
        <f t="shared" si="20"/>
        <v>138756.65</v>
      </c>
      <c r="I230" s="51">
        <f t="shared" si="20"/>
        <v>139378.25</v>
      </c>
      <c r="J230" s="51">
        <f t="shared" si="20"/>
        <v>137666.35999999999</v>
      </c>
      <c r="K230" s="51">
        <f t="shared" si="20"/>
        <v>119260.09999999999</v>
      </c>
      <c r="L230" s="51">
        <f t="shared" si="20"/>
        <v>114034</v>
      </c>
      <c r="M230" s="51">
        <f t="shared" si="20"/>
        <v>116788.71999999999</v>
      </c>
      <c r="N230" s="51">
        <f t="shared" si="20"/>
        <v>-98383.309999999838</v>
      </c>
    </row>
    <row r="231" spans="1:14" x14ac:dyDescent="0.3">
      <c r="A231" s="101" t="s">
        <v>259</v>
      </c>
      <c r="B231" s="51">
        <f t="shared" ref="B231:N231" si="21">B20-B190</f>
        <v>-436247.86</v>
      </c>
      <c r="C231" s="51">
        <f t="shared" si="21"/>
        <v>-431032.41</v>
      </c>
      <c r="D231" s="51">
        <f t="shared" si="21"/>
        <v>-988700.47</v>
      </c>
      <c r="E231" s="51">
        <f t="shared" si="21"/>
        <v>-469590.01999999996</v>
      </c>
      <c r="F231" s="51">
        <f t="shared" si="21"/>
        <v>-465994.6</v>
      </c>
      <c r="G231" s="51">
        <f t="shared" si="21"/>
        <v>-473033.47000000009</v>
      </c>
      <c r="H231" s="51">
        <f t="shared" si="21"/>
        <v>-475762.69</v>
      </c>
      <c r="I231" s="51">
        <f t="shared" si="21"/>
        <v>-481052.04000000004</v>
      </c>
      <c r="J231" s="51">
        <f t="shared" si="21"/>
        <v>-472867.13</v>
      </c>
      <c r="K231" s="51">
        <f t="shared" si="21"/>
        <v>-489794.51</v>
      </c>
      <c r="L231" s="51">
        <f t="shared" si="21"/>
        <v>-477234.18</v>
      </c>
      <c r="M231" s="51">
        <f t="shared" si="21"/>
        <v>-491560.30999999994</v>
      </c>
      <c r="N231" s="51">
        <f t="shared" si="21"/>
        <v>-6152869.6900000004</v>
      </c>
    </row>
    <row r="232" spans="1:14" x14ac:dyDescent="0.3">
      <c r="A232" s="101" t="s">
        <v>262</v>
      </c>
      <c r="B232" s="51">
        <f t="shared" ref="B232:N232" si="22">B24-B191</f>
        <v>-44511.24</v>
      </c>
      <c r="C232" s="51">
        <f t="shared" si="22"/>
        <v>-72198.78</v>
      </c>
      <c r="D232" s="51">
        <f t="shared" si="22"/>
        <v>-49267.839999999997</v>
      </c>
      <c r="E232" s="51">
        <f t="shared" si="22"/>
        <v>-50513.979999999996</v>
      </c>
      <c r="F232" s="51">
        <f t="shared" si="22"/>
        <v>-50150.399999999994</v>
      </c>
      <c r="G232" s="51">
        <f t="shared" si="22"/>
        <v>-45298.570000000007</v>
      </c>
      <c r="H232" s="51">
        <f t="shared" si="22"/>
        <v>-54701.58</v>
      </c>
      <c r="I232" s="51">
        <f t="shared" si="22"/>
        <v>-48600.800000000003</v>
      </c>
      <c r="J232" s="51">
        <f t="shared" si="22"/>
        <v>-49036.09</v>
      </c>
      <c r="K232" s="51">
        <f t="shared" si="22"/>
        <v>-34733.81</v>
      </c>
      <c r="L232" s="51">
        <f t="shared" si="22"/>
        <v>-44452.460000000006</v>
      </c>
      <c r="M232" s="51">
        <f t="shared" si="22"/>
        <v>-63902.060000000005</v>
      </c>
      <c r="N232" s="51">
        <f t="shared" si="22"/>
        <v>-607367.61</v>
      </c>
    </row>
    <row r="233" spans="1:14" x14ac:dyDescent="0.3">
      <c r="A233" s="101" t="s">
        <v>324</v>
      </c>
      <c r="B233" s="51">
        <f t="shared" ref="B233:N233" si="23">B108-B192</f>
        <v>0</v>
      </c>
      <c r="C233" s="51">
        <f t="shared" si="23"/>
        <v>0</v>
      </c>
      <c r="D233" s="51">
        <f t="shared" si="23"/>
        <v>0</v>
      </c>
      <c r="E233" s="51">
        <f t="shared" si="23"/>
        <v>0</v>
      </c>
      <c r="F233" s="51">
        <f t="shared" si="23"/>
        <v>0</v>
      </c>
      <c r="G233" s="51">
        <f t="shared" si="23"/>
        <v>0</v>
      </c>
      <c r="H233" s="51">
        <f t="shared" si="23"/>
        <v>0</v>
      </c>
      <c r="I233" s="51">
        <f t="shared" si="23"/>
        <v>0</v>
      </c>
      <c r="J233" s="51">
        <f t="shared" si="23"/>
        <v>0</v>
      </c>
      <c r="K233" s="51">
        <f t="shared" si="23"/>
        <v>0</v>
      </c>
      <c r="L233" s="51">
        <f t="shared" si="23"/>
        <v>0</v>
      </c>
      <c r="M233" s="51">
        <f t="shared" si="23"/>
        <v>0</v>
      </c>
      <c r="N233" s="51">
        <f t="shared" si="23"/>
        <v>0</v>
      </c>
    </row>
    <row r="234" spans="1:14" x14ac:dyDescent="0.3">
      <c r="A234" s="101" t="s">
        <v>224</v>
      </c>
      <c r="B234" s="51">
        <f t="shared" ref="B234:N234" si="24">B109-B193</f>
        <v>-655103.35000000009</v>
      </c>
      <c r="C234" s="51">
        <f t="shared" si="24"/>
        <v>-332358.69</v>
      </c>
      <c r="D234" s="51">
        <f t="shared" si="24"/>
        <v>-507526.74</v>
      </c>
      <c r="E234" s="51">
        <f t="shared" si="24"/>
        <v>-464008.36</v>
      </c>
      <c r="F234" s="51">
        <f t="shared" si="24"/>
        <v>-466510.67000000004</v>
      </c>
      <c r="G234" s="51">
        <f t="shared" si="24"/>
        <v>-407229.46</v>
      </c>
      <c r="H234" s="51">
        <f t="shared" si="24"/>
        <v>-469355.68000000005</v>
      </c>
      <c r="I234" s="51">
        <f t="shared" si="24"/>
        <v>-875013.61999999988</v>
      </c>
      <c r="J234" s="51">
        <f t="shared" si="24"/>
        <v>-492396.51</v>
      </c>
      <c r="K234" s="51">
        <f t="shared" si="24"/>
        <v>-526281.35</v>
      </c>
      <c r="L234" s="51">
        <f t="shared" si="24"/>
        <v>-835036.26</v>
      </c>
      <c r="M234" s="51">
        <f t="shared" si="24"/>
        <v>-411271.04000000004</v>
      </c>
      <c r="N234" s="51">
        <f t="shared" si="24"/>
        <v>-6442091.7300000004</v>
      </c>
    </row>
    <row r="235" spans="1:14" x14ac:dyDescent="0.3">
      <c r="A235" s="101" t="s">
        <v>225</v>
      </c>
      <c r="B235" s="51">
        <f t="shared" ref="B235:N235" si="25">B110-B194</f>
        <v>-288643.06</v>
      </c>
      <c r="C235" s="51">
        <f t="shared" si="25"/>
        <v>-211922.45</v>
      </c>
      <c r="D235" s="51">
        <f t="shared" si="25"/>
        <v>-327588.90999999997</v>
      </c>
      <c r="E235" s="51">
        <f t="shared" si="25"/>
        <v>-236334.19</v>
      </c>
      <c r="F235" s="51">
        <f t="shared" si="25"/>
        <v>-330966.23</v>
      </c>
      <c r="G235" s="51">
        <f t="shared" si="25"/>
        <v>-289104.94999999995</v>
      </c>
      <c r="H235" s="51">
        <f t="shared" si="25"/>
        <v>-290716.98</v>
      </c>
      <c r="I235" s="51">
        <f t="shared" si="25"/>
        <v>-393461.84</v>
      </c>
      <c r="J235" s="51">
        <f t="shared" si="25"/>
        <v>-246712.31</v>
      </c>
      <c r="K235" s="51">
        <f t="shared" si="25"/>
        <v>-306702.71000000002</v>
      </c>
      <c r="L235" s="51">
        <f t="shared" si="25"/>
        <v>-312641.06</v>
      </c>
      <c r="M235" s="51">
        <f t="shared" si="25"/>
        <v>-243602.83000000002</v>
      </c>
      <c r="N235" s="51">
        <f t="shared" si="25"/>
        <v>-3478397.52</v>
      </c>
    </row>
    <row r="236" spans="1:14" x14ac:dyDescent="0.3">
      <c r="A236" s="101" t="s">
        <v>226</v>
      </c>
      <c r="B236" s="51">
        <f t="shared" ref="B236:N236" si="26">B111-B195</f>
        <v>115493.02</v>
      </c>
      <c r="C236" s="51">
        <f t="shared" si="26"/>
        <v>117170.88999999998</v>
      </c>
      <c r="D236" s="51">
        <f t="shared" si="26"/>
        <v>80194.320000000007</v>
      </c>
      <c r="E236" s="51">
        <f t="shared" si="26"/>
        <v>108150.70000000001</v>
      </c>
      <c r="F236" s="51">
        <f t="shared" si="26"/>
        <v>106165.06</v>
      </c>
      <c r="G236" s="51">
        <f t="shared" si="26"/>
        <v>108516.23999999999</v>
      </c>
      <c r="H236" s="51">
        <f t="shared" si="26"/>
        <v>109427.45000000001</v>
      </c>
      <c r="I236" s="51">
        <f t="shared" si="26"/>
        <v>110984.55</v>
      </c>
      <c r="J236" s="51">
        <f t="shared" si="26"/>
        <v>110328.14000000001</v>
      </c>
      <c r="K236" s="51">
        <f t="shared" si="26"/>
        <v>113657.63</v>
      </c>
      <c r="L236" s="51">
        <f t="shared" si="26"/>
        <v>113671.23999999999</v>
      </c>
      <c r="M236" s="51">
        <f t="shared" si="26"/>
        <v>116137.23</v>
      </c>
      <c r="N236" s="51">
        <f t="shared" si="26"/>
        <v>1309896.47</v>
      </c>
    </row>
    <row r="237" spans="1:14" x14ac:dyDescent="0.3">
      <c r="A237" s="101" t="s">
        <v>227</v>
      </c>
      <c r="B237" s="51">
        <f t="shared" ref="B237:N237" si="27">B112-B196</f>
        <v>1055233.9100000001</v>
      </c>
      <c r="C237" s="51">
        <f t="shared" si="27"/>
        <v>1055948.2</v>
      </c>
      <c r="D237" s="51">
        <f t="shared" si="27"/>
        <v>895074.67999999993</v>
      </c>
      <c r="E237" s="51">
        <f t="shared" si="27"/>
        <v>1075888.24</v>
      </c>
      <c r="F237" s="51">
        <f t="shared" si="27"/>
        <v>1087027.02</v>
      </c>
      <c r="G237" s="51">
        <f t="shared" si="27"/>
        <v>1109336.9000000001</v>
      </c>
      <c r="H237" s="51">
        <f t="shared" si="27"/>
        <v>1126726.95</v>
      </c>
      <c r="I237" s="51">
        <f t="shared" si="27"/>
        <v>1123798.6499999999</v>
      </c>
      <c r="J237" s="51">
        <f t="shared" si="27"/>
        <v>1104708.23</v>
      </c>
      <c r="K237" s="51">
        <f t="shared" si="27"/>
        <v>1136584.76</v>
      </c>
      <c r="L237" s="51">
        <f t="shared" si="27"/>
        <v>1078937.97</v>
      </c>
      <c r="M237" s="51">
        <f t="shared" si="27"/>
        <v>1103564.01</v>
      </c>
      <c r="N237" s="51">
        <f t="shared" si="27"/>
        <v>12952829.52</v>
      </c>
    </row>
    <row r="238" spans="1:14" x14ac:dyDescent="0.3">
      <c r="A238" s="47" t="s">
        <v>382</v>
      </c>
      <c r="B238" s="51" t="e">
        <f>#REF!-B197</f>
        <v>#REF!</v>
      </c>
      <c r="C238" s="51" t="e">
        <f>#REF!-C197</f>
        <v>#REF!</v>
      </c>
      <c r="D238" s="51" t="e">
        <f>#REF!-D197</f>
        <v>#REF!</v>
      </c>
      <c r="E238" s="51" t="e">
        <f>#REF!-E197</f>
        <v>#REF!</v>
      </c>
      <c r="F238" s="51" t="e">
        <f>#REF!-F197</f>
        <v>#REF!</v>
      </c>
      <c r="G238" s="51" t="e">
        <f>#REF!-G197</f>
        <v>#REF!</v>
      </c>
      <c r="H238" s="51" t="e">
        <f>#REF!-H197</f>
        <v>#REF!</v>
      </c>
      <c r="I238" s="51" t="e">
        <f>#REF!-I197</f>
        <v>#REF!</v>
      </c>
      <c r="J238" s="51" t="e">
        <f>#REF!-J197</f>
        <v>#REF!</v>
      </c>
      <c r="K238" s="51" t="e">
        <f>#REF!-K197</f>
        <v>#REF!</v>
      </c>
      <c r="L238" s="51" t="e">
        <f>#REF!-L197</f>
        <v>#REF!</v>
      </c>
      <c r="M238" s="51" t="e">
        <f>#REF!-M197</f>
        <v>#REF!</v>
      </c>
      <c r="N238" s="51" t="e">
        <f>#REF!-N197</f>
        <v>#REF!</v>
      </c>
    </row>
    <row r="239" spans="1:14" x14ac:dyDescent="0.3">
      <c r="A239" s="102" t="s">
        <v>228</v>
      </c>
      <c r="B239" s="51">
        <f t="shared" ref="B239:N239" si="28">B42-B134</f>
        <v>-201498.74</v>
      </c>
      <c r="C239" s="51">
        <f t="shared" si="28"/>
        <v>-1082.02</v>
      </c>
      <c r="D239" s="51">
        <f t="shared" si="28"/>
        <v>-257664.08</v>
      </c>
      <c r="E239" s="51">
        <f t="shared" si="28"/>
        <v>-161976.81</v>
      </c>
      <c r="F239" s="51">
        <f t="shared" si="28"/>
        <v>-238135.58</v>
      </c>
      <c r="G239" s="51">
        <f t="shared" si="28"/>
        <v>971564.57000000007</v>
      </c>
      <c r="H239" s="51">
        <f t="shared" si="28"/>
        <v>-242383.66</v>
      </c>
      <c r="I239" s="51">
        <f t="shared" si="28"/>
        <v>-230673.12</v>
      </c>
      <c r="J239" s="51">
        <f t="shared" si="28"/>
        <v>-157024.5</v>
      </c>
      <c r="K239" s="51">
        <f t="shared" si="28"/>
        <v>-231258.65000000002</v>
      </c>
      <c r="L239" s="51">
        <f t="shared" si="28"/>
        <v>-156096.5</v>
      </c>
      <c r="M239" s="51">
        <f t="shared" si="28"/>
        <v>850488.38</v>
      </c>
      <c r="N239" s="51">
        <f t="shared" si="28"/>
        <v>-55740.710000000065</v>
      </c>
    </row>
    <row r="240" spans="1:14" x14ac:dyDescent="0.3">
      <c r="A240" s="101" t="s">
        <v>229</v>
      </c>
      <c r="B240" s="51">
        <f t="shared" ref="B240:N240" si="29">B43-B135</f>
        <v>123238.92000000001</v>
      </c>
      <c r="C240" s="51">
        <f t="shared" si="29"/>
        <v>306273.13</v>
      </c>
      <c r="D240" s="51">
        <f t="shared" si="29"/>
        <v>719943.27</v>
      </c>
      <c r="E240" s="51">
        <f t="shared" si="29"/>
        <v>-86468.170000000013</v>
      </c>
      <c r="F240" s="51">
        <f t="shared" si="29"/>
        <v>729013.97</v>
      </c>
      <c r="G240" s="51">
        <f t="shared" si="29"/>
        <v>-944669.89000000013</v>
      </c>
      <c r="H240" s="51">
        <f t="shared" si="29"/>
        <v>-1081577.57</v>
      </c>
      <c r="I240" s="51">
        <f t="shared" si="29"/>
        <v>1677904.94</v>
      </c>
      <c r="J240" s="51">
        <f t="shared" si="29"/>
        <v>200813.43</v>
      </c>
      <c r="K240" s="51">
        <f t="shared" si="29"/>
        <v>387566.41000000003</v>
      </c>
      <c r="L240" s="51">
        <f t="shared" si="29"/>
        <v>58054.589999999982</v>
      </c>
      <c r="M240" s="51">
        <f t="shared" si="29"/>
        <v>-2003584.67</v>
      </c>
      <c r="N240" s="51">
        <f t="shared" si="29"/>
        <v>86508.360000000219</v>
      </c>
    </row>
    <row r="241" spans="1:14" x14ac:dyDescent="0.3">
      <c r="A241" s="70" t="s">
        <v>271</v>
      </c>
      <c r="B241" s="51"/>
      <c r="C241" s="51"/>
      <c r="D241" s="51"/>
      <c r="E241" s="51"/>
      <c r="F241" s="51"/>
      <c r="G241" s="51"/>
      <c r="H241" s="51"/>
      <c r="I241" s="51"/>
      <c r="J241" s="51" t="e">
        <f>J34-#REF!</f>
        <v>#REF!</v>
      </c>
      <c r="K241" s="51"/>
      <c r="L241" s="51"/>
      <c r="M241" s="51"/>
      <c r="N241" s="51"/>
    </row>
    <row r="242" spans="1:14" x14ac:dyDescent="0.3">
      <c r="A242" s="47" t="s">
        <v>279</v>
      </c>
      <c r="B242" s="51" t="e">
        <f>#REF!-B136</f>
        <v>#REF!</v>
      </c>
      <c r="C242" s="51" t="e">
        <f>#REF!-C136</f>
        <v>#REF!</v>
      </c>
      <c r="D242" s="51" t="e">
        <f>#REF!-D136</f>
        <v>#REF!</v>
      </c>
      <c r="E242" s="51" t="e">
        <f>#REF!-E136</f>
        <v>#REF!</v>
      </c>
      <c r="F242" s="51" t="e">
        <f>#REF!-F136</f>
        <v>#REF!</v>
      </c>
      <c r="G242" s="51" t="e">
        <f>#REF!-#REF!</f>
        <v>#REF!</v>
      </c>
      <c r="H242" s="51" t="e">
        <f>#REF!-#REF!</f>
        <v>#REF!</v>
      </c>
      <c r="I242" s="51" t="e">
        <f>#REF!-#REF!</f>
        <v>#REF!</v>
      </c>
      <c r="J242" s="51" t="e">
        <f>#REF!-#REF!</f>
        <v>#REF!</v>
      </c>
      <c r="K242" s="51" t="e">
        <f>#REF!-#REF!</f>
        <v>#REF!</v>
      </c>
      <c r="L242" s="51" t="e">
        <f>#REF!-#REF!</f>
        <v>#REF!</v>
      </c>
      <c r="M242" s="51" t="e">
        <f>#REF!-#REF!</f>
        <v>#REF!</v>
      </c>
      <c r="N242" s="51" t="e">
        <f>#REF!-#REF!</f>
        <v>#REF!</v>
      </c>
    </row>
    <row r="243" spans="1:14" x14ac:dyDescent="0.3">
      <c r="A243" s="47" t="s">
        <v>280</v>
      </c>
      <c r="B243" s="51" t="e">
        <f>B47-#REF!</f>
        <v>#REF!</v>
      </c>
      <c r="C243" s="51" t="e">
        <f>C47-#REF!</f>
        <v>#REF!</v>
      </c>
      <c r="D243" s="51" t="e">
        <f>D47-#REF!</f>
        <v>#REF!</v>
      </c>
      <c r="E243" s="51" t="e">
        <f>E47-#REF!</f>
        <v>#REF!</v>
      </c>
      <c r="F243" s="51" t="e">
        <f>F47-#REF!</f>
        <v>#REF!</v>
      </c>
      <c r="G243" s="51" t="e">
        <f>G47-#REF!</f>
        <v>#REF!</v>
      </c>
      <c r="H243" s="51" t="e">
        <f>H47-#REF!</f>
        <v>#REF!</v>
      </c>
      <c r="I243" s="51" t="e">
        <f>I47-#REF!</f>
        <v>#REF!</v>
      </c>
      <c r="J243" s="51" t="e">
        <f>J47-#REF!</f>
        <v>#REF!</v>
      </c>
      <c r="K243" s="51" t="e">
        <f>K47-#REF!</f>
        <v>#REF!</v>
      </c>
      <c r="L243" s="51" t="e">
        <f>L47-#REF!</f>
        <v>#REF!</v>
      </c>
      <c r="M243" s="51" t="e">
        <f>M47-#REF!</f>
        <v>#REF!</v>
      </c>
      <c r="N243" s="51" t="e">
        <f>N47-#REF!</f>
        <v>#REF!</v>
      </c>
    </row>
    <row r="244" spans="1:14" x14ac:dyDescent="0.3">
      <c r="A244" s="47" t="s">
        <v>230</v>
      </c>
      <c r="B244" s="51" t="e">
        <f>B48-#REF!</f>
        <v>#REF!</v>
      </c>
      <c r="C244" s="51" t="e">
        <f>C48-#REF!</f>
        <v>#REF!</v>
      </c>
      <c r="D244" s="51" t="e">
        <f>D48-#REF!</f>
        <v>#REF!</v>
      </c>
      <c r="E244" s="51" t="e">
        <f>E48-#REF!</f>
        <v>#REF!</v>
      </c>
      <c r="F244" s="51" t="e">
        <f>F48-#REF!</f>
        <v>#REF!</v>
      </c>
      <c r="G244" s="51" t="e">
        <f>G48-#REF!</f>
        <v>#REF!</v>
      </c>
      <c r="H244" s="51" t="e">
        <f>H48-#REF!</f>
        <v>#REF!</v>
      </c>
      <c r="I244" s="51" t="e">
        <f>I48-#REF!</f>
        <v>#REF!</v>
      </c>
      <c r="J244" s="51" t="e">
        <f>J48-#REF!</f>
        <v>#REF!</v>
      </c>
      <c r="K244" s="51" t="e">
        <f>K48-#REF!</f>
        <v>#REF!</v>
      </c>
      <c r="L244" s="51" t="e">
        <f>L48-#REF!</f>
        <v>#REF!</v>
      </c>
      <c r="M244" s="51" t="e">
        <f>M48-#REF!</f>
        <v>#REF!</v>
      </c>
      <c r="N244" s="51" t="e">
        <f>N48-#REF!</f>
        <v>#REF!</v>
      </c>
    </row>
    <row r="245" spans="1:14" x14ac:dyDescent="0.3">
      <c r="A245" s="47" t="s">
        <v>395</v>
      </c>
      <c r="B245" s="51" t="e">
        <f>#REF!-#REF!</f>
        <v>#REF!</v>
      </c>
      <c r="C245" s="51" t="e">
        <f>#REF!-#REF!</f>
        <v>#REF!</v>
      </c>
      <c r="D245" s="51" t="e">
        <f>#REF!-#REF!</f>
        <v>#REF!</v>
      </c>
      <c r="E245" s="51" t="e">
        <f>#REF!-#REF!</f>
        <v>#REF!</v>
      </c>
      <c r="F245" s="51" t="e">
        <f>#REF!-#REF!</f>
        <v>#REF!</v>
      </c>
      <c r="G245" s="51" t="e">
        <f>#REF!-#REF!</f>
        <v>#REF!</v>
      </c>
      <c r="H245" s="51" t="e">
        <f>#REF!-#REF!</f>
        <v>#REF!</v>
      </c>
      <c r="I245" s="51" t="e">
        <f>#REF!-#REF!</f>
        <v>#REF!</v>
      </c>
      <c r="J245" s="51" t="e">
        <f>#REF!-#REF!</f>
        <v>#REF!</v>
      </c>
      <c r="K245" s="51" t="e">
        <f>#REF!-#REF!</f>
        <v>#REF!</v>
      </c>
      <c r="L245" s="51" t="e">
        <f>#REF!-#REF!</f>
        <v>#REF!</v>
      </c>
      <c r="M245" s="51" t="e">
        <f>#REF!-#REF!</f>
        <v>#REF!</v>
      </c>
      <c r="N245" s="51" t="e">
        <f>#REF!-#REF!</f>
        <v>#REF!</v>
      </c>
    </row>
    <row r="246" spans="1:14" x14ac:dyDescent="0.3">
      <c r="A246" s="47" t="s">
        <v>281</v>
      </c>
      <c r="B246" s="51" t="e">
        <f>B49-#REF!</f>
        <v>#REF!</v>
      </c>
      <c r="C246" s="51" t="e">
        <f>C49-#REF!</f>
        <v>#REF!</v>
      </c>
      <c r="D246" s="51" t="e">
        <f>D49-#REF!</f>
        <v>#REF!</v>
      </c>
      <c r="E246" s="51" t="e">
        <f>E49-#REF!</f>
        <v>#REF!</v>
      </c>
      <c r="F246" s="51" t="e">
        <f>F49-#REF!</f>
        <v>#REF!</v>
      </c>
      <c r="G246" s="51" t="e">
        <f>G49-#REF!</f>
        <v>#REF!</v>
      </c>
      <c r="H246" s="51" t="e">
        <f>H49-#REF!</f>
        <v>#REF!</v>
      </c>
      <c r="I246" s="51" t="e">
        <f>I49-#REF!</f>
        <v>#REF!</v>
      </c>
      <c r="J246" s="51" t="e">
        <f>J49-#REF!</f>
        <v>#REF!</v>
      </c>
      <c r="K246" s="51" t="e">
        <f>K49-#REF!</f>
        <v>#REF!</v>
      </c>
      <c r="L246" s="51" t="e">
        <f>L49-#REF!</f>
        <v>#REF!</v>
      </c>
      <c r="M246" s="51" t="e">
        <f>M49-#REF!</f>
        <v>#REF!</v>
      </c>
      <c r="N246" s="51" t="e">
        <f>N49-#REF!</f>
        <v>#REF!</v>
      </c>
    </row>
    <row r="247" spans="1:14" x14ac:dyDescent="0.3">
      <c r="A247" s="47" t="s">
        <v>231</v>
      </c>
      <c r="B247" s="51">
        <f>B51-B137</f>
        <v>-76525.069999999992</v>
      </c>
      <c r="C247" s="51">
        <f>C51-C137</f>
        <v>-90735.819999999992</v>
      </c>
      <c r="D247" s="51">
        <f>D51-D137</f>
        <v>-105421.05</v>
      </c>
      <c r="E247" s="51">
        <f>E51-E137</f>
        <v>-77366.450000000012</v>
      </c>
      <c r="F247" s="51">
        <f>F51-F137</f>
        <v>-120229.41</v>
      </c>
      <c r="G247" s="51" t="e">
        <f>G51-#REF!</f>
        <v>#REF!</v>
      </c>
      <c r="H247" s="51" t="e">
        <f>H51-#REF!</f>
        <v>#REF!</v>
      </c>
      <c r="I247" s="51" t="e">
        <f>I51-#REF!</f>
        <v>#REF!</v>
      </c>
      <c r="J247" s="51" t="e">
        <f>J51-#REF!</f>
        <v>#REF!</v>
      </c>
      <c r="K247" s="51" t="e">
        <f>K51-#REF!</f>
        <v>#REF!</v>
      </c>
      <c r="L247" s="51" t="e">
        <f>L51-#REF!</f>
        <v>#REF!</v>
      </c>
      <c r="M247" s="51" t="e">
        <f>M51-#REF!</f>
        <v>#REF!</v>
      </c>
      <c r="N247" s="51" t="e">
        <f>N51-#REF!</f>
        <v>#REF!</v>
      </c>
    </row>
    <row r="248" spans="1:14" x14ac:dyDescent="0.3">
      <c r="A248" s="47" t="s">
        <v>284</v>
      </c>
      <c r="B248" s="51" t="e">
        <f>#REF!-#REF!</f>
        <v>#REF!</v>
      </c>
      <c r="C248" s="51" t="e">
        <f>#REF!-#REF!</f>
        <v>#REF!</v>
      </c>
      <c r="D248" s="51" t="e">
        <f>#REF!-#REF!</f>
        <v>#REF!</v>
      </c>
      <c r="E248" s="51" t="e">
        <f>#REF!-#REF!</f>
        <v>#REF!</v>
      </c>
      <c r="F248" s="51" t="e">
        <f>#REF!-#REF!</f>
        <v>#REF!</v>
      </c>
      <c r="G248" s="51" t="e">
        <f>#REF!-#REF!</f>
        <v>#REF!</v>
      </c>
      <c r="H248" s="51" t="e">
        <f>#REF!-#REF!</f>
        <v>#REF!</v>
      </c>
      <c r="I248" s="51" t="e">
        <f>#REF!-#REF!</f>
        <v>#REF!</v>
      </c>
      <c r="J248" s="51" t="e">
        <f>#REF!-#REF!</f>
        <v>#REF!</v>
      </c>
      <c r="K248" s="51" t="e">
        <f>#REF!-#REF!</f>
        <v>#REF!</v>
      </c>
      <c r="L248" s="51" t="e">
        <f>#REF!-#REF!</f>
        <v>#REF!</v>
      </c>
      <c r="M248" s="51" t="e">
        <f>#REF!-#REF!</f>
        <v>#REF!</v>
      </c>
      <c r="N248" s="51" t="e">
        <f>#REF!-#REF!</f>
        <v>#REF!</v>
      </c>
    </row>
    <row r="249" spans="1:14" x14ac:dyDescent="0.3">
      <c r="A249" s="47" t="s">
        <v>285</v>
      </c>
      <c r="B249" s="51">
        <f>B54-B138</f>
        <v>-34141.35</v>
      </c>
      <c r="C249" s="51">
        <f>C54-C138</f>
        <v>-30107.77</v>
      </c>
      <c r="D249" s="51">
        <f>D54-D138</f>
        <v>-32514.32</v>
      </c>
      <c r="E249" s="51">
        <f>E54-E138</f>
        <v>-29579.870000000003</v>
      </c>
      <c r="F249" s="51">
        <f>F54-F138</f>
        <v>-36355.949999999997</v>
      </c>
      <c r="G249" s="51" t="e">
        <f>G54-#REF!</f>
        <v>#REF!</v>
      </c>
      <c r="H249" s="51" t="e">
        <f>H54-#REF!</f>
        <v>#REF!</v>
      </c>
      <c r="I249" s="51" t="e">
        <f>I54-#REF!</f>
        <v>#REF!</v>
      </c>
      <c r="J249" s="51" t="e">
        <f>J54-#REF!</f>
        <v>#REF!</v>
      </c>
      <c r="K249" s="51" t="e">
        <f>K54-#REF!</f>
        <v>#REF!</v>
      </c>
      <c r="L249" s="51" t="e">
        <f>L54-#REF!</f>
        <v>#REF!</v>
      </c>
      <c r="M249" s="51" t="e">
        <f>M54-#REF!</f>
        <v>#REF!</v>
      </c>
      <c r="N249" s="51" t="e">
        <f>N54-#REF!</f>
        <v>#REF!</v>
      </c>
    </row>
    <row r="250" spans="1:14" x14ac:dyDescent="0.3">
      <c r="A250" s="47" t="s">
        <v>238</v>
      </c>
      <c r="B250" s="51" t="e">
        <f>B56-#REF!</f>
        <v>#REF!</v>
      </c>
      <c r="C250" s="51" t="e">
        <f>C56-#REF!</f>
        <v>#REF!</v>
      </c>
      <c r="D250" s="51" t="e">
        <f>D56-#REF!</f>
        <v>#REF!</v>
      </c>
      <c r="E250" s="51" t="e">
        <f>E56-#REF!</f>
        <v>#REF!</v>
      </c>
      <c r="F250" s="51" t="e">
        <f>F56-#REF!</f>
        <v>#REF!</v>
      </c>
      <c r="G250" s="51" t="e">
        <f>G56-#REF!</f>
        <v>#REF!</v>
      </c>
      <c r="H250" s="51" t="e">
        <f>H56-#REF!</f>
        <v>#REF!</v>
      </c>
      <c r="I250" s="51" t="e">
        <f>I56-#REF!</f>
        <v>#REF!</v>
      </c>
      <c r="J250" s="51" t="e">
        <f>J56-#REF!</f>
        <v>#REF!</v>
      </c>
      <c r="K250" s="51" t="e">
        <f>K56-#REF!</f>
        <v>#REF!</v>
      </c>
      <c r="L250" s="51" t="e">
        <f>L56-#REF!</f>
        <v>#REF!</v>
      </c>
      <c r="M250" s="51" t="e">
        <f>M56-#REF!</f>
        <v>#REF!</v>
      </c>
      <c r="N250" s="51" t="e">
        <f>N56-#REF!</f>
        <v>#REF!</v>
      </c>
    </row>
    <row r="251" spans="1:14" x14ac:dyDescent="0.3">
      <c r="A251" s="47" t="s">
        <v>234</v>
      </c>
      <c r="B251" s="51" t="e">
        <f>B60-#REF!</f>
        <v>#REF!</v>
      </c>
      <c r="C251" s="51" t="e">
        <f>C60-#REF!</f>
        <v>#REF!</v>
      </c>
      <c r="D251" s="51" t="e">
        <f>D60-#REF!</f>
        <v>#REF!</v>
      </c>
      <c r="E251" s="51" t="e">
        <f>E60-#REF!</f>
        <v>#REF!</v>
      </c>
      <c r="F251" s="51" t="e">
        <f>F60-#REF!</f>
        <v>#REF!</v>
      </c>
      <c r="G251" s="51" t="e">
        <f>G60-#REF!</f>
        <v>#REF!</v>
      </c>
      <c r="H251" s="51" t="e">
        <f>H60-#REF!</f>
        <v>#REF!</v>
      </c>
      <c r="I251" s="51" t="e">
        <f>I60-#REF!</f>
        <v>#REF!</v>
      </c>
      <c r="J251" s="51" t="e">
        <f>J60-#REF!</f>
        <v>#REF!</v>
      </c>
      <c r="K251" s="51" t="e">
        <f>K60-#REF!</f>
        <v>#REF!</v>
      </c>
      <c r="L251" s="51" t="e">
        <f>L60-#REF!</f>
        <v>#REF!</v>
      </c>
      <c r="M251" s="51" t="e">
        <f>M60-#REF!</f>
        <v>#REF!</v>
      </c>
      <c r="N251" s="51" t="e">
        <f>N60-#REF!</f>
        <v>#REF!</v>
      </c>
    </row>
    <row r="252" spans="1:14" x14ac:dyDescent="0.3">
      <c r="A252" s="47" t="s">
        <v>396</v>
      </c>
      <c r="B252" s="51" t="e">
        <f>#REF!-B139</f>
        <v>#REF!</v>
      </c>
      <c r="C252" s="51" t="e">
        <f>#REF!-C139</f>
        <v>#REF!</v>
      </c>
      <c r="D252" s="51" t="e">
        <f>#REF!-D139</f>
        <v>#REF!</v>
      </c>
      <c r="E252" s="51" t="e">
        <f>#REF!-E139</f>
        <v>#REF!</v>
      </c>
      <c r="F252" s="51" t="e">
        <f>#REF!-F139</f>
        <v>#REF!</v>
      </c>
      <c r="G252" s="51" t="e">
        <f>#REF!-#REF!</f>
        <v>#REF!</v>
      </c>
      <c r="H252" s="51" t="e">
        <f>#REF!-#REF!</f>
        <v>#REF!</v>
      </c>
      <c r="I252" s="51" t="e">
        <f>#REF!-#REF!</f>
        <v>#REF!</v>
      </c>
      <c r="J252" s="51" t="e">
        <f>#REF!-#REF!</f>
        <v>#REF!</v>
      </c>
      <c r="K252" s="51" t="e">
        <f>#REF!-#REF!</f>
        <v>#REF!</v>
      </c>
      <c r="L252" s="51" t="e">
        <f>#REF!-#REF!</f>
        <v>#REF!</v>
      </c>
      <c r="M252" s="51" t="e">
        <f>#REF!-#REF!</f>
        <v>#REF!</v>
      </c>
      <c r="N252" s="51" t="e">
        <f>#REF!-#REF!</f>
        <v>#REF!</v>
      </c>
    </row>
    <row r="253" spans="1:14" x14ac:dyDescent="0.3">
      <c r="A253" s="47" t="s">
        <v>288</v>
      </c>
      <c r="B253" s="51" t="e">
        <f>#REF!-#REF!</f>
        <v>#REF!</v>
      </c>
      <c r="C253" s="51" t="e">
        <f>#REF!-#REF!</f>
        <v>#REF!</v>
      </c>
      <c r="D253" s="51" t="e">
        <f>#REF!-#REF!</f>
        <v>#REF!</v>
      </c>
      <c r="E253" s="51" t="e">
        <f>#REF!-#REF!</f>
        <v>#REF!</v>
      </c>
      <c r="F253" s="51" t="e">
        <f>#REF!-#REF!</f>
        <v>#REF!</v>
      </c>
      <c r="G253" s="51" t="e">
        <f>#REF!-#REF!</f>
        <v>#REF!</v>
      </c>
      <c r="H253" s="51" t="e">
        <f>#REF!-#REF!</f>
        <v>#REF!</v>
      </c>
      <c r="I253" s="51" t="e">
        <f>#REF!-#REF!</f>
        <v>#REF!</v>
      </c>
      <c r="J253" s="51" t="e">
        <f>#REF!-#REF!</f>
        <v>#REF!</v>
      </c>
      <c r="K253" s="51" t="e">
        <f>#REF!-#REF!</f>
        <v>#REF!</v>
      </c>
      <c r="L253" s="51" t="e">
        <f>#REF!-#REF!</f>
        <v>#REF!</v>
      </c>
      <c r="M253" s="51" t="e">
        <f>#REF!-#REF!</f>
        <v>#REF!</v>
      </c>
      <c r="N253" s="51" t="e">
        <f>#REF!-#REF!</f>
        <v>#REF!</v>
      </c>
    </row>
    <row r="254" spans="1:14" x14ac:dyDescent="0.3">
      <c r="A254" s="47" t="s">
        <v>397</v>
      </c>
      <c r="B254" s="51" t="e">
        <f>#REF!-#REF!</f>
        <v>#REF!</v>
      </c>
      <c r="C254" s="51" t="e">
        <f>#REF!-#REF!</f>
        <v>#REF!</v>
      </c>
      <c r="D254" s="51" t="e">
        <f>#REF!-#REF!</f>
        <v>#REF!</v>
      </c>
      <c r="E254" s="51" t="e">
        <f>#REF!-#REF!</f>
        <v>#REF!</v>
      </c>
      <c r="F254" s="51" t="e">
        <f>#REF!-#REF!</f>
        <v>#REF!</v>
      </c>
      <c r="G254" s="51" t="e">
        <f>#REF!-#REF!</f>
        <v>#REF!</v>
      </c>
      <c r="H254" s="51" t="e">
        <f>#REF!-#REF!</f>
        <v>#REF!</v>
      </c>
      <c r="I254" s="51" t="e">
        <f>#REF!-#REF!</f>
        <v>#REF!</v>
      </c>
      <c r="J254" s="51" t="e">
        <f>#REF!-#REF!</f>
        <v>#REF!</v>
      </c>
      <c r="K254" s="51" t="e">
        <f>#REF!-#REF!</f>
        <v>#REF!</v>
      </c>
      <c r="L254" s="51" t="e">
        <f>#REF!-#REF!</f>
        <v>#REF!</v>
      </c>
      <c r="M254" s="51" t="e">
        <f>#REF!-#REF!</f>
        <v>#REF!</v>
      </c>
      <c r="N254" s="51" t="e">
        <f>#REF!-#REF!</f>
        <v>#REF!</v>
      </c>
    </row>
    <row r="255" spans="1:14" x14ac:dyDescent="0.3">
      <c r="A255" s="47" t="s">
        <v>289</v>
      </c>
      <c r="B255" s="51" t="e">
        <f>#REF!-B140</f>
        <v>#REF!</v>
      </c>
      <c r="C255" s="51" t="e">
        <f>#REF!-C140</f>
        <v>#REF!</v>
      </c>
      <c r="D255" s="51" t="e">
        <f>#REF!-D140</f>
        <v>#REF!</v>
      </c>
      <c r="E255" s="51" t="e">
        <f>#REF!-E140</f>
        <v>#REF!</v>
      </c>
      <c r="F255" s="51" t="e">
        <f>#REF!-F140</f>
        <v>#REF!</v>
      </c>
      <c r="G255" s="51" t="e">
        <f>#REF!-#REF!</f>
        <v>#REF!</v>
      </c>
      <c r="H255" s="51" t="e">
        <f>#REF!-#REF!</f>
        <v>#REF!</v>
      </c>
      <c r="I255" s="51" t="e">
        <f>#REF!-#REF!</f>
        <v>#REF!</v>
      </c>
      <c r="J255" s="51" t="e">
        <f>#REF!-#REF!</f>
        <v>#REF!</v>
      </c>
      <c r="K255" s="51" t="e">
        <f>#REF!-#REF!</f>
        <v>#REF!</v>
      </c>
      <c r="L255" s="51" t="e">
        <f>#REF!-#REF!</f>
        <v>#REF!</v>
      </c>
      <c r="M255" s="51" t="e">
        <f>#REF!-#REF!</f>
        <v>#REF!</v>
      </c>
      <c r="N255" s="51" t="e">
        <f>#REF!-#REF!</f>
        <v>#REF!</v>
      </c>
    </row>
    <row r="256" spans="1:14" x14ac:dyDescent="0.3">
      <c r="A256" s="47" t="s">
        <v>292</v>
      </c>
      <c r="B256" s="51" t="e">
        <f>B65-#REF!</f>
        <v>#REF!</v>
      </c>
      <c r="C256" s="51" t="e">
        <f>C65-#REF!</f>
        <v>#REF!</v>
      </c>
      <c r="D256" s="51" t="e">
        <f>D65-#REF!</f>
        <v>#REF!</v>
      </c>
      <c r="E256" s="51" t="e">
        <f>E65-#REF!</f>
        <v>#REF!</v>
      </c>
      <c r="F256" s="51" t="e">
        <f>F65-#REF!</f>
        <v>#REF!</v>
      </c>
      <c r="G256" s="51" t="e">
        <f>#REF!-#REF!</f>
        <v>#REF!</v>
      </c>
      <c r="H256" s="51" t="e">
        <f>#REF!-#REF!</f>
        <v>#REF!</v>
      </c>
      <c r="I256" s="51" t="e">
        <f>I66-#REF!</f>
        <v>#REF!</v>
      </c>
      <c r="J256" s="51" t="e">
        <f>J66-#REF!</f>
        <v>#REF!</v>
      </c>
      <c r="K256" s="51" t="e">
        <f>K66-#REF!</f>
        <v>#REF!</v>
      </c>
      <c r="L256" s="51" t="e">
        <f>L66-#REF!</f>
        <v>#REF!</v>
      </c>
      <c r="M256" s="51" t="e">
        <f>M66-#REF!</f>
        <v>#REF!</v>
      </c>
      <c r="N256" s="51" t="e">
        <f>N66-#REF!</f>
        <v>#REF!</v>
      </c>
    </row>
    <row r="257" spans="1:14" x14ac:dyDescent="0.3">
      <c r="A257" s="47" t="s">
        <v>398</v>
      </c>
      <c r="B257" s="51" t="e">
        <f>#REF!-#REF!</f>
        <v>#REF!</v>
      </c>
      <c r="C257" s="51" t="e">
        <f>#REF!-#REF!</f>
        <v>#REF!</v>
      </c>
      <c r="D257" s="51" t="e">
        <f>#REF!-#REF!</f>
        <v>#REF!</v>
      </c>
      <c r="E257" s="51" t="e">
        <f>#REF!-#REF!</f>
        <v>#REF!</v>
      </c>
      <c r="F257" s="51" t="e">
        <f>#REF!-#REF!</f>
        <v>#REF!</v>
      </c>
      <c r="G257" s="51" t="e">
        <f>#REF!-#REF!</f>
        <v>#REF!</v>
      </c>
      <c r="H257" s="51" t="e">
        <f>#REF!-#REF!</f>
        <v>#REF!</v>
      </c>
      <c r="I257" s="51" t="e">
        <f>#REF!-#REF!</f>
        <v>#REF!</v>
      </c>
      <c r="J257" s="51" t="e">
        <f>#REF!-#REF!</f>
        <v>#REF!</v>
      </c>
      <c r="K257" s="51" t="e">
        <f>#REF!-#REF!</f>
        <v>#REF!</v>
      </c>
      <c r="L257" s="51" t="e">
        <f>#REF!-#REF!</f>
        <v>#REF!</v>
      </c>
      <c r="M257" s="51" t="e">
        <f>#REF!-#REF!</f>
        <v>#REF!</v>
      </c>
      <c r="N257" s="51" t="e">
        <f>#REF!-#REF!</f>
        <v>#REF!</v>
      </c>
    </row>
    <row r="258" spans="1:14" x14ac:dyDescent="0.3">
      <c r="A258" s="47" t="s">
        <v>295</v>
      </c>
      <c r="B258" s="51" t="e">
        <f>B68-#REF!</f>
        <v>#REF!</v>
      </c>
      <c r="C258" s="51" t="e">
        <f>C68-#REF!</f>
        <v>#REF!</v>
      </c>
      <c r="D258" s="51" t="e">
        <f>D68-#REF!</f>
        <v>#REF!</v>
      </c>
      <c r="E258" s="51" t="e">
        <f>E68-#REF!</f>
        <v>#REF!</v>
      </c>
      <c r="F258" s="51" t="e">
        <f>F68-#REF!</f>
        <v>#REF!</v>
      </c>
      <c r="G258" s="51" t="e">
        <f>G65-#REF!</f>
        <v>#REF!</v>
      </c>
      <c r="H258" s="51" t="e">
        <f>H65-#REF!</f>
        <v>#REF!</v>
      </c>
      <c r="I258" s="51" t="e">
        <f>I69-#REF!</f>
        <v>#REF!</v>
      </c>
      <c r="J258" s="51" t="e">
        <f>J69-#REF!</f>
        <v>#REF!</v>
      </c>
      <c r="K258" s="51" t="e">
        <f>K69-#REF!</f>
        <v>#REF!</v>
      </c>
      <c r="L258" s="51" t="e">
        <f>L69-#REF!</f>
        <v>#REF!</v>
      </c>
      <c r="M258" s="51" t="e">
        <f>M69-#REF!</f>
        <v>#REF!</v>
      </c>
      <c r="N258" s="51" t="e">
        <f>N69-#REF!</f>
        <v>#REF!</v>
      </c>
    </row>
    <row r="259" spans="1:14" x14ac:dyDescent="0.3">
      <c r="A259" s="47" t="s">
        <v>297</v>
      </c>
      <c r="B259" s="51">
        <f>B72-B141</f>
        <v>-5621.86</v>
      </c>
      <c r="C259" s="51">
        <f>C72-C141</f>
        <v>-3828.51</v>
      </c>
      <c r="D259" s="51">
        <f>D72-D141</f>
        <v>-6583.82</v>
      </c>
      <c r="E259" s="51">
        <f>E72-E141</f>
        <v>-5605.32</v>
      </c>
      <c r="F259" s="51">
        <f>F72-F141</f>
        <v>-7639.34</v>
      </c>
      <c r="G259" s="51" t="e">
        <f>G68-#REF!</f>
        <v>#REF!</v>
      </c>
      <c r="H259" s="51" t="e">
        <f>H68-#REF!</f>
        <v>#REF!</v>
      </c>
      <c r="I259" s="51" t="e">
        <f>I72-#REF!</f>
        <v>#REF!</v>
      </c>
      <c r="J259" s="51" t="e">
        <f>J72-#REF!</f>
        <v>#REF!</v>
      </c>
      <c r="K259" s="51" t="e">
        <f>K72-#REF!</f>
        <v>#REF!</v>
      </c>
      <c r="L259" s="51" t="e">
        <f>L72-#REF!</f>
        <v>#REF!</v>
      </c>
      <c r="M259" s="51" t="e">
        <f>M72-#REF!</f>
        <v>#REF!</v>
      </c>
      <c r="N259" s="51" t="e">
        <f>N72-#REF!</f>
        <v>#REF!</v>
      </c>
    </row>
    <row r="260" spans="1:14" x14ac:dyDescent="0.3">
      <c r="A260" s="47" t="s">
        <v>301</v>
      </c>
      <c r="B260" s="51" t="e">
        <f>B77-#REF!</f>
        <v>#REF!</v>
      </c>
      <c r="C260" s="51" t="e">
        <f>C77-#REF!</f>
        <v>#REF!</v>
      </c>
      <c r="D260" s="51" t="e">
        <f>D77-#REF!</f>
        <v>#REF!</v>
      </c>
      <c r="E260" s="51" t="e">
        <f>E77-#REF!</f>
        <v>#REF!</v>
      </c>
      <c r="F260" s="51" t="e">
        <f>F77-#REF!</f>
        <v>#REF!</v>
      </c>
      <c r="G260" s="51" t="e">
        <f>G72-#REF!</f>
        <v>#REF!</v>
      </c>
      <c r="H260" s="51" t="e">
        <f>H72-#REF!</f>
        <v>#REF!</v>
      </c>
      <c r="I260" s="51" t="e">
        <f>I77-#REF!</f>
        <v>#REF!</v>
      </c>
      <c r="J260" s="51" t="e">
        <f>J77-#REF!</f>
        <v>#REF!</v>
      </c>
      <c r="K260" s="51" t="e">
        <f>K77-#REF!</f>
        <v>#REF!</v>
      </c>
      <c r="L260" s="51" t="e">
        <f>L77-#REF!</f>
        <v>#REF!</v>
      </c>
      <c r="M260" s="51" t="e">
        <f>M77-#REF!</f>
        <v>#REF!</v>
      </c>
      <c r="N260" s="51" t="e">
        <f>N77-#REF!</f>
        <v>#REF!</v>
      </c>
    </row>
    <row r="261" spans="1:14" x14ac:dyDescent="0.3">
      <c r="A261" s="47" t="s">
        <v>305</v>
      </c>
      <c r="B261" s="51" t="e">
        <f>B82-#REF!</f>
        <v>#REF!</v>
      </c>
      <c r="C261" s="51" t="e">
        <f>C82-#REF!</f>
        <v>#REF!</v>
      </c>
      <c r="D261" s="51" t="e">
        <f>D82-#REF!</f>
        <v>#REF!</v>
      </c>
      <c r="E261" s="51" t="e">
        <f>E82-#REF!</f>
        <v>#REF!</v>
      </c>
      <c r="F261" s="51" t="e">
        <f>F82-#REF!</f>
        <v>#REF!</v>
      </c>
      <c r="G261" s="51" t="e">
        <f>G82-#REF!</f>
        <v>#REF!</v>
      </c>
      <c r="H261" s="51" t="e">
        <f>H82-#REF!</f>
        <v>#REF!</v>
      </c>
      <c r="I261" s="51" t="e">
        <f>I82-#REF!</f>
        <v>#REF!</v>
      </c>
      <c r="J261" s="51" t="e">
        <f>J82-#REF!</f>
        <v>#REF!</v>
      </c>
      <c r="K261" s="51" t="e">
        <f>K82-#REF!</f>
        <v>#REF!</v>
      </c>
      <c r="L261" s="51" t="e">
        <f>L82-#REF!</f>
        <v>#REF!</v>
      </c>
      <c r="M261" s="51" t="e">
        <f>M82-#REF!</f>
        <v>#REF!</v>
      </c>
      <c r="N261" s="51" t="e">
        <f>N82-#REF!</f>
        <v>#REF!</v>
      </c>
    </row>
    <row r="262" spans="1:14" x14ac:dyDescent="0.3">
      <c r="A262" s="47" t="s">
        <v>399</v>
      </c>
      <c r="B262" s="51" t="e">
        <f>#REF!-B142</f>
        <v>#REF!</v>
      </c>
      <c r="C262" s="51" t="e">
        <f>#REF!-C142</f>
        <v>#REF!</v>
      </c>
      <c r="D262" s="51" t="e">
        <f>#REF!-D142</f>
        <v>#REF!</v>
      </c>
      <c r="E262" s="51" t="e">
        <f>#REF!-E142</f>
        <v>#REF!</v>
      </c>
      <c r="F262" s="51" t="e">
        <f>#REF!-F142</f>
        <v>#REF!</v>
      </c>
      <c r="G262" s="51" t="e">
        <f>#REF!-#REF!</f>
        <v>#REF!</v>
      </c>
      <c r="H262" s="51" t="e">
        <f>#REF!-#REF!</f>
        <v>#REF!</v>
      </c>
      <c r="I262" s="51" t="e">
        <f>#REF!-#REF!</f>
        <v>#REF!</v>
      </c>
      <c r="J262" s="51" t="e">
        <f>#REF!-#REF!</f>
        <v>#REF!</v>
      </c>
      <c r="K262" s="51" t="e">
        <f>#REF!-#REF!</f>
        <v>#REF!</v>
      </c>
      <c r="L262" s="51" t="e">
        <f>#REF!-#REF!</f>
        <v>#REF!</v>
      </c>
      <c r="M262" s="51" t="e">
        <f>#REF!-#REF!</f>
        <v>#REF!</v>
      </c>
      <c r="N262" s="51" t="e">
        <f>#REF!-#REF!</f>
        <v>#REF!</v>
      </c>
    </row>
    <row r="263" spans="1:14" x14ac:dyDescent="0.3">
      <c r="A263" s="47" t="s">
        <v>310</v>
      </c>
      <c r="B263" s="51" t="e">
        <f>#REF!-#REF!</f>
        <v>#REF!</v>
      </c>
      <c r="C263" s="51" t="e">
        <f>#REF!-#REF!</f>
        <v>#REF!</v>
      </c>
      <c r="D263" s="51" t="e">
        <f>#REF!-#REF!</f>
        <v>#REF!</v>
      </c>
      <c r="E263" s="51" t="e">
        <f>#REF!-#REF!</f>
        <v>#REF!</v>
      </c>
      <c r="F263" s="51" t="e">
        <f>#REF!-#REF!</f>
        <v>#REF!</v>
      </c>
      <c r="G263" s="51" t="e">
        <f>#REF!-#REF!</f>
        <v>#REF!</v>
      </c>
      <c r="H263" s="51" t="e">
        <f>#REF!-#REF!</f>
        <v>#REF!</v>
      </c>
      <c r="I263" s="51" t="e">
        <f>#REF!-#REF!</f>
        <v>#REF!</v>
      </c>
      <c r="J263" s="51" t="e">
        <f>#REF!-#REF!</f>
        <v>#REF!</v>
      </c>
      <c r="K263" s="51" t="e">
        <f>#REF!-#REF!</f>
        <v>#REF!</v>
      </c>
      <c r="L263" s="51" t="e">
        <f>#REF!-#REF!</f>
        <v>#REF!</v>
      </c>
      <c r="M263" s="51" t="e">
        <f>#REF!-#REF!</f>
        <v>#REF!</v>
      </c>
      <c r="N263" s="51" t="e">
        <f>#REF!-#REF!</f>
        <v>#REF!</v>
      </c>
    </row>
    <row r="264" spans="1:14" x14ac:dyDescent="0.3">
      <c r="A264" s="47" t="s">
        <v>400</v>
      </c>
      <c r="B264" s="51" t="e">
        <f>#REF!-#REF!</f>
        <v>#REF!</v>
      </c>
      <c r="C264" s="51" t="e">
        <f>#REF!-#REF!</f>
        <v>#REF!</v>
      </c>
      <c r="D264" s="51" t="e">
        <f>#REF!-#REF!</f>
        <v>#REF!</v>
      </c>
      <c r="E264" s="51" t="e">
        <f>#REF!-#REF!</f>
        <v>#REF!</v>
      </c>
      <c r="F264" s="51" t="e">
        <f>#REF!-#REF!</f>
        <v>#REF!</v>
      </c>
      <c r="G264" s="51" t="e">
        <f>#REF!-#REF!</f>
        <v>#REF!</v>
      </c>
      <c r="H264" s="51" t="e">
        <f>#REF!-#REF!</f>
        <v>#REF!</v>
      </c>
      <c r="I264" s="51" t="e">
        <f>#REF!-#REF!</f>
        <v>#REF!</v>
      </c>
      <c r="J264" s="51" t="e">
        <f>#REF!-#REF!</f>
        <v>#REF!</v>
      </c>
      <c r="K264" s="51" t="e">
        <f>#REF!-#REF!</f>
        <v>#REF!</v>
      </c>
      <c r="L264" s="51" t="e">
        <f>#REF!-#REF!</f>
        <v>#REF!</v>
      </c>
      <c r="M264" s="51" t="e">
        <f>#REF!-#REF!</f>
        <v>#REF!</v>
      </c>
      <c r="N264" s="51" t="e">
        <f>#REF!-#REF!</f>
        <v>#REF!</v>
      </c>
    </row>
    <row r="265" spans="1:14" x14ac:dyDescent="0.3">
      <c r="A265" s="47" t="s">
        <v>311</v>
      </c>
      <c r="B265" s="51" t="e">
        <f>#REF!-#REF!</f>
        <v>#REF!</v>
      </c>
      <c r="C265" s="51" t="e">
        <f>#REF!-#REF!</f>
        <v>#REF!</v>
      </c>
      <c r="D265" s="51" t="e">
        <f>#REF!-#REF!</f>
        <v>#REF!</v>
      </c>
      <c r="E265" s="51" t="e">
        <f>#REF!-#REF!</f>
        <v>#REF!</v>
      </c>
      <c r="F265" s="51" t="e">
        <f>#REF!-#REF!</f>
        <v>#REF!</v>
      </c>
      <c r="G265" s="51" t="e">
        <f>#REF!-#REF!</f>
        <v>#REF!</v>
      </c>
      <c r="H265" s="51" t="e">
        <f>#REF!-#REF!</f>
        <v>#REF!</v>
      </c>
      <c r="I265" s="51" t="e">
        <f>#REF!-#REF!</f>
        <v>#REF!</v>
      </c>
      <c r="J265" s="51" t="e">
        <f>#REF!-#REF!</f>
        <v>#REF!</v>
      </c>
      <c r="K265" s="51" t="e">
        <f>#REF!-#REF!</f>
        <v>#REF!</v>
      </c>
      <c r="L265" s="51" t="e">
        <f>#REF!-#REF!</f>
        <v>#REF!</v>
      </c>
      <c r="M265" s="51" t="e">
        <f>#REF!-#REF!</f>
        <v>#REF!</v>
      </c>
      <c r="N265" s="51" t="e">
        <f>#REF!-#REF!</f>
        <v>#REF!</v>
      </c>
    </row>
    <row r="266" spans="1:14" x14ac:dyDescent="0.3">
      <c r="A266" s="47" t="s">
        <v>401</v>
      </c>
      <c r="B266" s="51" t="e">
        <f>#REF!-#REF!</f>
        <v>#REF!</v>
      </c>
      <c r="C266" s="51" t="e">
        <f>#REF!-#REF!</f>
        <v>#REF!</v>
      </c>
      <c r="D266" s="51" t="e">
        <f>#REF!-#REF!</f>
        <v>#REF!</v>
      </c>
      <c r="E266" s="51" t="e">
        <f>#REF!-#REF!</f>
        <v>#REF!</v>
      </c>
      <c r="F266" s="51" t="e">
        <f>#REF!-#REF!</f>
        <v>#REF!</v>
      </c>
      <c r="G266" s="51" t="e">
        <f>#REF!-#REF!</f>
        <v>#REF!</v>
      </c>
      <c r="H266" s="51" t="e">
        <f>#REF!-#REF!</f>
        <v>#REF!</v>
      </c>
      <c r="I266" s="51" t="e">
        <f>#REF!-#REF!</f>
        <v>#REF!</v>
      </c>
      <c r="J266" s="51" t="e">
        <f>#REF!-#REF!</f>
        <v>#REF!</v>
      </c>
      <c r="K266" s="51" t="e">
        <f>#REF!-#REF!</f>
        <v>#REF!</v>
      </c>
      <c r="L266" s="51" t="e">
        <f>#REF!-#REF!</f>
        <v>#REF!</v>
      </c>
      <c r="M266" s="51" t="e">
        <f>#REF!-#REF!</f>
        <v>#REF!</v>
      </c>
      <c r="N266" s="51" t="e">
        <f>#REF!-#REF!</f>
        <v>#REF!</v>
      </c>
    </row>
    <row r="267" spans="1:14" x14ac:dyDescent="0.3">
      <c r="A267" s="47" t="s">
        <v>317</v>
      </c>
      <c r="B267" s="51" t="e">
        <f>B97-#REF!</f>
        <v>#REF!</v>
      </c>
      <c r="C267" s="51" t="e">
        <f>C97-#REF!</f>
        <v>#REF!</v>
      </c>
      <c r="D267" s="51" t="e">
        <f>D97-#REF!</f>
        <v>#REF!</v>
      </c>
      <c r="E267" s="51" t="e">
        <f>E97-#REF!</f>
        <v>#REF!</v>
      </c>
      <c r="F267" s="51" t="e">
        <f>F97-#REF!</f>
        <v>#REF!</v>
      </c>
      <c r="G267" s="51" t="e">
        <f>G96-#REF!</f>
        <v>#REF!</v>
      </c>
      <c r="H267" s="51" t="e">
        <f>#REF!-#REF!</f>
        <v>#REF!</v>
      </c>
      <c r="I267" s="51" t="e">
        <f>I97-#REF!</f>
        <v>#REF!</v>
      </c>
      <c r="J267" s="51" t="e">
        <f>J97-#REF!</f>
        <v>#REF!</v>
      </c>
      <c r="K267" s="51" t="e">
        <f>K97-#REF!</f>
        <v>#REF!</v>
      </c>
      <c r="L267" s="51" t="e">
        <f>L97-#REF!</f>
        <v>#REF!</v>
      </c>
      <c r="M267" s="51" t="e">
        <f>M97-#REF!</f>
        <v>#REF!</v>
      </c>
      <c r="N267" s="51" t="e">
        <f>N97-#REF!</f>
        <v>#REF!</v>
      </c>
    </row>
    <row r="268" spans="1:14" x14ac:dyDescent="0.3">
      <c r="A268" s="47" t="s">
        <v>319</v>
      </c>
      <c r="B268" s="51" t="e">
        <f>B99-#REF!</f>
        <v>#REF!</v>
      </c>
      <c r="C268" s="51" t="e">
        <f>C99-#REF!</f>
        <v>#REF!</v>
      </c>
      <c r="D268" s="51" t="e">
        <f>D99-#REF!</f>
        <v>#REF!</v>
      </c>
      <c r="E268" s="51" t="e">
        <f>E99-#REF!</f>
        <v>#REF!</v>
      </c>
      <c r="F268" s="51" t="e">
        <f>F99-#REF!</f>
        <v>#REF!</v>
      </c>
      <c r="G268" s="51" t="e">
        <f>G98-#REF!</f>
        <v>#REF!</v>
      </c>
      <c r="H268" s="51" t="e">
        <f>H98-#REF!</f>
        <v>#REF!</v>
      </c>
      <c r="I268" s="51" t="e">
        <f>I99-#REF!</f>
        <v>#REF!</v>
      </c>
      <c r="J268" s="51" t="e">
        <f>J99-#REF!</f>
        <v>#REF!</v>
      </c>
      <c r="K268" s="51" t="e">
        <f>K99-#REF!</f>
        <v>#REF!</v>
      </c>
      <c r="L268" s="51" t="e">
        <f>L99-#REF!</f>
        <v>#REF!</v>
      </c>
      <c r="M268" s="51" t="e">
        <f>M99-#REF!</f>
        <v>#REF!</v>
      </c>
      <c r="N268" s="51" t="e">
        <f>N99-#REF!</f>
        <v>#REF!</v>
      </c>
    </row>
    <row r="269" spans="1:14" x14ac:dyDescent="0.3">
      <c r="B269" s="51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</row>
    <row r="270" spans="1:14" x14ac:dyDescent="0.3">
      <c r="B270" s="51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</row>
    <row r="271" spans="1:14" x14ac:dyDescent="0.3">
      <c r="B271" s="51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</row>
    <row r="272" spans="1:14" x14ac:dyDescent="0.3">
      <c r="B272" s="51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</row>
    <row r="273" spans="1:14" x14ac:dyDescent="0.3">
      <c r="B273" s="51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</row>
    <row r="274" spans="1:14" x14ac:dyDescent="0.3">
      <c r="A274" s="46"/>
      <c r="B274" s="51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</row>
    <row r="275" spans="1:14" x14ac:dyDescent="0.3">
      <c r="B275" s="51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</row>
    <row r="276" spans="1:14" ht="14.4" x14ac:dyDescent="0.3">
      <c r="B276" s="103"/>
      <c r="C276" s="103"/>
      <c r="D276" s="103"/>
      <c r="E276" s="103"/>
      <c r="F276" s="103"/>
      <c r="G276" s="103"/>
      <c r="H276" s="103"/>
      <c r="I276" s="103"/>
      <c r="J276" s="103"/>
      <c r="K276" s="103"/>
      <c r="L276" s="103"/>
      <c r="M276" s="103"/>
      <c r="N276" s="118"/>
    </row>
    <row r="277" spans="1:14" x14ac:dyDescent="0.3">
      <c r="A277" s="70"/>
      <c r="B277" s="63"/>
      <c r="C277" s="63"/>
      <c r="D277" s="63"/>
      <c r="E277" s="63"/>
      <c r="F277" s="56"/>
      <c r="G277" s="51"/>
      <c r="H277" s="51"/>
      <c r="I277" s="51"/>
      <c r="J277" s="51"/>
      <c r="K277" s="51"/>
      <c r="L277" s="51"/>
      <c r="M277" s="51"/>
      <c r="N277" s="51"/>
    </row>
    <row r="278" spans="1:14" x14ac:dyDescent="0.3">
      <c r="B278" s="63"/>
      <c r="C278" s="63"/>
      <c r="D278" s="63"/>
      <c r="E278" s="63"/>
      <c r="F278" s="56"/>
      <c r="G278" s="51"/>
      <c r="H278" s="51"/>
      <c r="I278" s="51"/>
      <c r="J278" s="51"/>
      <c r="K278" s="51"/>
      <c r="L278" s="51"/>
      <c r="M278" s="51"/>
      <c r="N278" s="51"/>
    </row>
    <row r="279" spans="1:14" x14ac:dyDescent="0.3">
      <c r="B279" s="63"/>
      <c r="C279" s="63"/>
      <c r="D279" s="63"/>
      <c r="E279" s="63"/>
      <c r="F279" s="56"/>
    </row>
    <row r="280" spans="1:14" x14ac:dyDescent="0.3">
      <c r="B280" s="63"/>
      <c r="C280" s="63"/>
      <c r="D280" s="63"/>
      <c r="E280" s="63"/>
      <c r="F280" s="56"/>
    </row>
    <row r="281" spans="1:14" x14ac:dyDescent="0.3">
      <c r="B281" s="63"/>
      <c r="C281" s="63"/>
      <c r="D281" s="63"/>
      <c r="E281" s="63"/>
      <c r="F281" s="56"/>
    </row>
    <row r="282" spans="1:14" x14ac:dyDescent="0.3"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</row>
    <row r="287" spans="1:14" x14ac:dyDescent="0.3">
      <c r="B287" s="63"/>
      <c r="C287" s="63"/>
      <c r="D287" s="63"/>
      <c r="E287" s="63"/>
      <c r="F287" s="56"/>
    </row>
    <row r="288" spans="1:14" x14ac:dyDescent="0.3">
      <c r="B288" s="63"/>
      <c r="C288" s="63"/>
      <c r="D288" s="63"/>
      <c r="E288" s="63"/>
      <c r="F288" s="56"/>
    </row>
    <row r="289" spans="2:14" x14ac:dyDescent="0.3">
      <c r="B289" s="63"/>
      <c r="C289" s="63"/>
      <c r="D289" s="63"/>
      <c r="E289" s="63"/>
      <c r="F289" s="56"/>
    </row>
    <row r="290" spans="2:14" x14ac:dyDescent="0.3">
      <c r="B290" s="63"/>
      <c r="C290" s="63"/>
      <c r="D290" s="63"/>
      <c r="E290" s="63"/>
      <c r="F290" s="56"/>
    </row>
    <row r="291" spans="2:14" x14ac:dyDescent="0.3">
      <c r="B291" s="63"/>
      <c r="C291" s="63"/>
      <c r="D291" s="63"/>
      <c r="E291" s="63"/>
      <c r="F291" s="56"/>
    </row>
    <row r="292" spans="2:14" x14ac:dyDescent="0.3">
      <c r="B292" s="63"/>
      <c r="C292" s="63"/>
      <c r="D292" s="63"/>
      <c r="E292" s="63"/>
      <c r="F292" s="56"/>
    </row>
    <row r="293" spans="2:14" x14ac:dyDescent="0.3"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</row>
    <row r="301" spans="2:14" ht="14.4" x14ac:dyDescent="0.3">
      <c r="B301" s="103"/>
      <c r="C301" s="103"/>
      <c r="D301" s="103"/>
      <c r="E301" s="103"/>
      <c r="F301" s="103"/>
      <c r="G301" s="103"/>
      <c r="H301" s="103"/>
      <c r="I301" s="103"/>
      <c r="J301" s="103"/>
      <c r="K301" s="103"/>
      <c r="L301" s="103"/>
      <c r="M301" s="103"/>
      <c r="N301" s="118"/>
    </row>
    <row r="302" spans="2:14" x14ac:dyDescent="0.3">
      <c r="B302" s="100"/>
      <c r="C302" s="100"/>
      <c r="D302" s="100"/>
      <c r="E302" s="100"/>
      <c r="F302" s="56"/>
    </row>
    <row r="303" spans="2:14" x14ac:dyDescent="0.3">
      <c r="B303" s="100"/>
      <c r="C303" s="100"/>
      <c r="D303" s="100"/>
      <c r="E303" s="100"/>
      <c r="F303" s="56"/>
    </row>
    <row r="304" spans="2:14" x14ac:dyDescent="0.3">
      <c r="B304" s="100"/>
      <c r="C304" s="100"/>
      <c r="D304" s="100"/>
      <c r="E304" s="100"/>
      <c r="F304" s="56"/>
    </row>
    <row r="305" spans="1:14" x14ac:dyDescent="0.3">
      <c r="B305" s="100"/>
      <c r="C305" s="100"/>
      <c r="D305" s="100"/>
      <c r="E305" s="100"/>
      <c r="F305" s="56"/>
    </row>
    <row r="306" spans="1:14" x14ac:dyDescent="0.3">
      <c r="B306" s="100"/>
      <c r="C306" s="100"/>
      <c r="D306" s="100"/>
      <c r="E306" s="100"/>
      <c r="F306" s="56"/>
    </row>
    <row r="307" spans="1:14" x14ac:dyDescent="0.3">
      <c r="A307" s="47"/>
      <c r="B307" s="56"/>
      <c r="C307" s="56"/>
      <c r="D307" s="56"/>
      <c r="E307" s="56"/>
      <c r="F307" s="56"/>
    </row>
    <row r="308" spans="1:14" x14ac:dyDescent="0.3">
      <c r="B308" s="100"/>
      <c r="C308" s="100"/>
      <c r="D308" s="100"/>
      <c r="E308" s="100"/>
      <c r="F308" s="56"/>
    </row>
    <row r="309" spans="1:14" x14ac:dyDescent="0.3">
      <c r="B309" s="100"/>
      <c r="C309" s="100"/>
      <c r="D309" s="100"/>
      <c r="E309" s="100"/>
      <c r="F309" s="56"/>
    </row>
    <row r="310" spans="1:14" x14ac:dyDescent="0.3">
      <c r="B310" s="100"/>
      <c r="C310" s="100"/>
      <c r="D310" s="100"/>
      <c r="E310" s="100"/>
      <c r="F310" s="56"/>
    </row>
    <row r="311" spans="1:14" x14ac:dyDescent="0.3">
      <c r="B311" s="100"/>
      <c r="C311" s="100"/>
      <c r="D311" s="100"/>
      <c r="E311" s="100"/>
      <c r="F311" s="56"/>
    </row>
    <row r="312" spans="1:14" x14ac:dyDescent="0.3">
      <c r="B312" s="50"/>
      <c r="C312" s="50"/>
      <c r="D312" s="50"/>
      <c r="E312" s="50"/>
    </row>
    <row r="314" spans="1:14" x14ac:dyDescent="0.3">
      <c r="B314" s="100"/>
      <c r="C314" s="100"/>
      <c r="D314" s="100"/>
      <c r="E314" s="100"/>
      <c r="F314" s="56"/>
    </row>
    <row r="315" spans="1:14" x14ac:dyDescent="0.3">
      <c r="B315" s="100"/>
      <c r="C315" s="100"/>
      <c r="D315" s="100"/>
      <c r="E315" s="100"/>
      <c r="F315" s="56"/>
    </row>
    <row r="316" spans="1:14" x14ac:dyDescent="0.3">
      <c r="B316" s="100"/>
      <c r="C316" s="100"/>
      <c r="D316" s="100"/>
      <c r="E316" s="100"/>
      <c r="F316" s="56"/>
    </row>
    <row r="317" spans="1:14" x14ac:dyDescent="0.3">
      <c r="B317" s="100"/>
      <c r="C317" s="100"/>
      <c r="D317" s="100"/>
      <c r="E317" s="100"/>
      <c r="F317" s="56"/>
    </row>
    <row r="318" spans="1:14" x14ac:dyDescent="0.3">
      <c r="B318" s="100"/>
      <c r="C318" s="100"/>
      <c r="D318" s="100"/>
      <c r="E318" s="100"/>
      <c r="F318" s="56"/>
    </row>
    <row r="319" spans="1:14" x14ac:dyDescent="0.3">
      <c r="B319" s="100"/>
      <c r="C319" s="100"/>
      <c r="D319" s="100"/>
      <c r="E319" s="100"/>
      <c r="F319" s="56"/>
    </row>
    <row r="320" spans="1:14" x14ac:dyDescent="0.3"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</row>
    <row r="324" spans="2:14" x14ac:dyDescent="0.3">
      <c r="B324" s="71"/>
      <c r="C324" s="71"/>
      <c r="D324" s="71"/>
      <c r="E324" s="71"/>
      <c r="F324" s="71"/>
      <c r="G324" s="71"/>
      <c r="H324" s="71"/>
      <c r="I324" s="71"/>
      <c r="J324" s="71"/>
      <c r="K324" s="71"/>
      <c r="L324" s="71"/>
      <c r="M324" s="71"/>
      <c r="N324" s="71"/>
    </row>
    <row r="325" spans="2:14" x14ac:dyDescent="0.3">
      <c r="B325" s="71"/>
      <c r="C325" s="71"/>
      <c r="D325" s="71"/>
      <c r="E325" s="71"/>
      <c r="F325" s="71"/>
      <c r="G325" s="71"/>
      <c r="H325" s="71"/>
      <c r="I325" s="71"/>
      <c r="J325" s="71"/>
      <c r="K325" s="71"/>
      <c r="L325" s="71"/>
      <c r="M325" s="71"/>
      <c r="N325" s="71"/>
    </row>
  </sheetData>
  <pageMargins left="0.7" right="0.7" top="0.75" bottom="0.75" header="0.3" footer="0.3"/>
  <pageSetup orientation="portrait" horizontalDpi="90" verticalDpi="90" r:id="rId1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024E311CE8B144986EC7776855F57F" ma:contentTypeVersion="4" ma:contentTypeDescription="Create a new document." ma:contentTypeScope="" ma:versionID="6c12ee63f05214a18eb377f6e64c790b">
  <xsd:schema xmlns:xsd="http://www.w3.org/2001/XMLSchema" xmlns:xs="http://www.w3.org/2001/XMLSchema" xmlns:p="http://schemas.microsoft.com/office/2006/metadata/properties" xmlns:ns2="85e1faa7-bc49-430c-b44c-d3ea090c5220" targetNamespace="http://schemas.microsoft.com/office/2006/metadata/properties" ma:root="true" ma:fieldsID="eb1fb5d425fdb182eba22401f4afa821" ns2:_="">
    <xsd:import namespace="85e1faa7-bc49-430c-b44c-d3ea090c52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1faa7-bc49-430c-b44c-d3ea090c5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03221C-ACCD-4BE1-92C9-AB74D36309D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85e1faa7-bc49-430c-b44c-d3ea090c522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F74BA39-50B3-403A-A1F1-0D234193176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0555346-5FD9-4241-998D-FED11DDAC4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e1faa7-bc49-430c-b44c-d3ea090c52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</vt:i4>
      </vt:variant>
    </vt:vector>
  </HeadingPairs>
  <TitlesOfParts>
    <vt:vector size="13" baseType="lpstr">
      <vt:lpstr>Summary</vt:lpstr>
      <vt:lpstr>FTE</vt:lpstr>
      <vt:lpstr>2025 Budget</vt:lpstr>
      <vt:lpstr>2025 Defer</vt:lpstr>
      <vt:lpstr>2024 Actuals</vt:lpstr>
      <vt:lpstr>2024 Budget</vt:lpstr>
      <vt:lpstr>2024 Defer</vt:lpstr>
      <vt:lpstr>DES Compare</vt:lpstr>
      <vt:lpstr>2023 Actuals</vt:lpstr>
      <vt:lpstr>2023 Budget</vt:lpstr>
      <vt:lpstr>2023 Defer</vt:lpstr>
      <vt:lpstr>Summary!Print_Area</vt:lpstr>
      <vt:lpstr>Summary!Print_Titles</vt:lpstr>
    </vt:vector>
  </TitlesOfParts>
  <Manager/>
  <Company>QUESTAR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 Papers - Labor Costs</dc:title>
  <dc:subject/>
  <dc:creator>02375</dc:creator>
  <cp:keywords/>
  <dc:description/>
  <cp:lastModifiedBy>Ginger Johnson (Enbridge UWI - 5)</cp:lastModifiedBy>
  <cp:revision/>
  <dcterms:created xsi:type="dcterms:W3CDTF">2008-04-16T17:25:09Z</dcterms:created>
  <dcterms:modified xsi:type="dcterms:W3CDTF">2025-04-29T16:43:33Z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0x010100E6024E311CE8B144986EC7776855F57F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{A44787D4-0540-4523-9961-78E4036D8C6D}">
    <vt:lpwstr>{0694AD5B-2431-45A0-9975-6ECF9257E62B}</vt:lpwstr>
  </property>
  <property fmtid="{D5CDD505-2E9C-101B-9397-08002B2CF9AE}" pid="5" name="SV_HIDDEN_GRID_QUERY_LIST_4F35BF76-6C0D-4D9B-82B2-816C12CF3733">
    <vt:lpwstr>empty_477D106A-C0D6-4607-AEBD-E2C9D60EA279</vt:lpwstr>
  </property>
</Properties>
</file>