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J:\State\Filings General\2025 Rate Case Utah\Testimony\Direct\ACS\"/>
    </mc:Choice>
  </mc:AlternateContent>
  <xr:revisionPtr revIDLastSave="0" documentId="13_ncr:1_{A80CBBAC-7CDB-4962-9EAE-C401DFF4D1E9}" xr6:coauthVersionLast="47" xr6:coauthVersionMax="47" xr10:uidLastSave="{00000000-0000-0000-0000-000000000000}"/>
  <bookViews>
    <workbookView xWindow="-108" yWindow="-108" windowWidth="23256" windowHeight="14016" xr2:uid="{54361DF5-132C-4622-89AD-8DB1DFCF43A3}"/>
  </bookViews>
  <sheets>
    <sheet name="EGU 5.09" sheetId="1" r:id="rId1"/>
  </sheets>
  <definedNames>
    <definedName name="_xlnm.Print_Area" localSheetId="0">'EGU 5.09'!$A$1:$M$42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8" i="1" l="1"/>
  <c r="C32" i="1"/>
  <c r="C26" i="1"/>
  <c r="C21" i="1"/>
  <c r="C22" i="1" s="1"/>
  <c r="C23" i="1" s="1"/>
  <c r="C15" i="1"/>
  <c r="C16" i="1" s="1"/>
  <c r="C42" i="1"/>
  <c r="I31" i="1"/>
  <c r="C28" i="1"/>
  <c r="I25" i="1"/>
  <c r="A10" i="1"/>
  <c r="A11" i="1" s="1"/>
  <c r="A12" i="1" s="1"/>
  <c r="A14" i="1" s="1"/>
  <c r="A15" i="1" s="1"/>
  <c r="A16" i="1" s="1"/>
  <c r="A17" i="1" s="1"/>
  <c r="A18" i="1" s="1"/>
  <c r="A20" i="1" s="1"/>
  <c r="A21" i="1" s="1"/>
  <c r="A22" i="1" s="1"/>
  <c r="A23" i="1" s="1"/>
  <c r="A25" i="1" s="1"/>
  <c r="A26" i="1" s="1"/>
  <c r="A27" i="1" s="1"/>
  <c r="A28" i="1" s="1"/>
  <c r="A29" i="1" s="1"/>
  <c r="A31" i="1" s="1"/>
  <c r="A32" i="1" s="1"/>
  <c r="A33" i="1" s="1"/>
  <c r="A34" i="1" s="1"/>
  <c r="A36" i="1" s="1"/>
  <c r="A38" i="1" s="1"/>
  <c r="A40" i="1" s="1"/>
  <c r="A41" i="1" s="1"/>
  <c r="A42" i="1" s="1"/>
  <c r="C33" i="1" l="1"/>
  <c r="C27" i="1"/>
  <c r="C29" i="1" s="1"/>
  <c r="C18" i="1"/>
  <c r="C17" i="1"/>
  <c r="C10" i="1"/>
  <c r="C11" i="1" s="1"/>
  <c r="C12" i="1" s="1"/>
  <c r="C34" i="1"/>
  <c r="C36" i="1" l="1"/>
</calcChain>
</file>

<file path=xl/sharedStrings.xml><?xml version="1.0" encoding="utf-8"?>
<sst xmlns="http://schemas.openxmlformats.org/spreadsheetml/2006/main" count="61" uniqueCount="41">
  <si>
    <t>Enbridge Gas Utah</t>
  </si>
  <si>
    <t>Docket No. 25-057-06</t>
  </si>
  <si>
    <t>Costs Associated with Administration of Transportation Accounts</t>
  </si>
  <si>
    <t>(A)</t>
  </si>
  <si>
    <t>(B)</t>
  </si>
  <si>
    <t>Dept #</t>
  </si>
  <si>
    <t>Manager</t>
  </si>
  <si>
    <t>(C)</t>
  </si>
  <si>
    <t>(D)</t>
  </si>
  <si>
    <t>(E)</t>
  </si>
  <si>
    <t>(F)</t>
  </si>
  <si>
    <t>Account Management</t>
  </si>
  <si>
    <t>Bruce Rickenbach</t>
  </si>
  <si>
    <t>2024 Actual</t>
  </si>
  <si>
    <t>% time-Trans.</t>
  </si>
  <si>
    <t>OH %</t>
  </si>
  <si>
    <t>Labor</t>
  </si>
  <si>
    <t>Labor Overhead</t>
  </si>
  <si>
    <t>Total</t>
  </si>
  <si>
    <t>Measurement &amp; Allocation</t>
  </si>
  <si>
    <t>Dan MacDonald</t>
  </si>
  <si>
    <t>Annual hrs/cust</t>
  </si>
  <si>
    <t>Customers</t>
  </si>
  <si>
    <t>$/hr</t>
  </si>
  <si>
    <t>Material/cust</t>
  </si>
  <si>
    <t>Maintenance Materials</t>
  </si>
  <si>
    <t>Billing</t>
  </si>
  <si>
    <t>Kurt Rowley</t>
  </si>
  <si>
    <t>Hrs/month</t>
  </si>
  <si>
    <t>months</t>
  </si>
  <si>
    <t>Gas Supply</t>
  </si>
  <si>
    <t>Tina Faust</t>
  </si>
  <si>
    <t>Quorum Software Support</t>
  </si>
  <si>
    <t>Gas Control</t>
  </si>
  <si>
    <t>Chad Campbell</t>
  </si>
  <si>
    <t>Total Costs</t>
  </si>
  <si>
    <t>Annual Admin Fee</t>
  </si>
  <si>
    <t>Primary</t>
  </si>
  <si>
    <t>Secondary</t>
  </si>
  <si>
    <t>Total Primary &amp; Secondary</t>
  </si>
  <si>
    <t>EGU Exhibit 5.09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</si>
</sst>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164" fontId="0" fillId="0" borderId="4" xfId="1" applyNumberFormat="1" applyFont="1" applyFill="1" applyBorder="1"/>
    <xf numFmtId="9" fontId="0" fillId="0" borderId="5" xfId="3" applyFont="1" applyFill="1" applyBorder="1"/>
    <xf numFmtId="10" fontId="0" fillId="0" borderId="6" xfId="3" applyNumberFormat="1" applyFont="1" applyFill="1" applyBorder="1"/>
    <xf numFmtId="164" fontId="0" fillId="0" borderId="5" xfId="1" applyNumberFormat="1" applyFont="1" applyFill="1" applyBorder="1"/>
    <xf numFmtId="10" fontId="0" fillId="0" borderId="5" xfId="3" applyNumberFormat="1" applyFont="1" applyFill="1" applyBorder="1"/>
    <xf numFmtId="43" fontId="0" fillId="0" borderId="5" xfId="1" applyFont="1" applyFill="1" applyBorder="1"/>
    <xf numFmtId="164" fontId="0" fillId="0" borderId="0" xfId="1" applyNumberFormat="1" applyFont="1" applyFill="1"/>
    <xf numFmtId="0" fontId="0" fillId="0" borderId="0" xfId="0" applyFont="1" applyFill="1"/>
    <xf numFmtId="0" fontId="0" fillId="0" borderId="0" xfId="0" applyFont="1" applyFill="1" applyAlignment="1">
      <alignment horizontal="right"/>
    </xf>
    <xf numFmtId="0" fontId="2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quotePrefix="1" applyFont="1" applyFill="1" applyAlignment="1">
      <alignment horizontal="center"/>
    </xf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0" xfId="0" applyFont="1" applyFill="1" applyAlignment="1">
      <alignment horizontal="left" indent="1"/>
    </xf>
    <xf numFmtId="0" fontId="0" fillId="0" borderId="0" xfId="0" applyFont="1" applyFill="1" applyAlignment="1">
      <alignment horizontal="left" indent="2"/>
    </xf>
    <xf numFmtId="165" fontId="0" fillId="0" borderId="2" xfId="2" applyNumberFormat="1" applyFont="1" applyFill="1" applyBorder="1"/>
    <xf numFmtId="164" fontId="0" fillId="0" borderId="0" xfId="0" applyNumberFormat="1" applyFont="1" applyFill="1"/>
    <xf numFmtId="0" fontId="0" fillId="0" borderId="4" xfId="0" applyFont="1" applyFill="1" applyBorder="1"/>
    <xf numFmtId="164" fontId="0" fillId="0" borderId="5" xfId="0" applyNumberFormat="1" applyFont="1" applyFill="1" applyBorder="1"/>
    <xf numFmtId="0" fontId="0" fillId="0" borderId="6" xfId="0" applyFont="1" applyFill="1" applyBorder="1"/>
    <xf numFmtId="0" fontId="0" fillId="0" borderId="5" xfId="0" applyFont="1" applyFill="1" applyBorder="1"/>
    <xf numFmtId="164" fontId="0" fillId="0" borderId="0" xfId="1" applyNumberFormat="1" applyFont="1" applyFill="1" applyBorder="1"/>
    <xf numFmtId="0" fontId="0" fillId="0" borderId="0" xfId="0" applyFont="1" applyFill="1" applyAlignment="1">
      <alignment horizontal="left"/>
    </xf>
    <xf numFmtId="165" fontId="0" fillId="0" borderId="7" xfId="2" applyNumberFormat="1" applyFont="1" applyFill="1" applyBorder="1"/>
    <xf numFmtId="165" fontId="0" fillId="0" borderId="0" xfId="2" applyNumberFormat="1" applyFont="1" applyFill="1"/>
    <xf numFmtId="44" fontId="0" fillId="0" borderId="0" xfId="0" applyNumberFormat="1" applyFont="1" applyFill="1"/>
    <xf numFmtId="0" fontId="0" fillId="0" borderId="0" xfId="0" quotePrefix="1" applyFont="1" applyFill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565F3D-9B70-4440-98D4-077F3ACE151F}">
  <sheetPr>
    <pageSetUpPr fitToPage="1"/>
  </sheetPr>
  <dimension ref="A1:N48"/>
  <sheetViews>
    <sheetView tabSelected="1" zoomScale="90" zoomScaleNormal="90" workbookViewId="0">
      <selection activeCell="I40" sqref="I40"/>
    </sheetView>
  </sheetViews>
  <sheetFormatPr defaultRowHeight="14.4" x14ac:dyDescent="0.3"/>
  <cols>
    <col min="1" max="1" width="3.5546875" style="8" customWidth="1"/>
    <col min="2" max="2" width="37.44140625" style="8" bestFit="1" customWidth="1"/>
    <col min="3" max="3" width="12.21875" style="8" bestFit="1" customWidth="1"/>
    <col min="4" max="4" width="13.33203125" style="8" bestFit="1" customWidth="1"/>
    <col min="5" max="8" width="9.109375" style="8" hidden="1" customWidth="1"/>
    <col min="9" max="9" width="15" style="8" bestFit="1" customWidth="1"/>
    <col min="10" max="10" width="13.33203125" style="8" bestFit="1" customWidth="1"/>
    <col min="11" max="11" width="7" style="8" bestFit="1" customWidth="1"/>
    <col min="12" max="12" width="8.109375" style="8" bestFit="1" customWidth="1"/>
    <col min="13" max="16384" width="8.88671875" style="8"/>
  </cols>
  <sheetData>
    <row r="1" spans="1:14" x14ac:dyDescent="0.3">
      <c r="M1" s="9" t="s">
        <v>0</v>
      </c>
    </row>
    <row r="2" spans="1:14" x14ac:dyDescent="0.3">
      <c r="M2" s="9" t="s">
        <v>1</v>
      </c>
    </row>
    <row r="3" spans="1:14" x14ac:dyDescent="0.3">
      <c r="M3" s="9" t="s">
        <v>40</v>
      </c>
    </row>
    <row r="4" spans="1:14" x14ac:dyDescent="0.3">
      <c r="N4" s="9"/>
    </row>
    <row r="6" spans="1:14" x14ac:dyDescent="0.3">
      <c r="A6" s="10" t="s">
        <v>2</v>
      </c>
    </row>
    <row r="7" spans="1:14" x14ac:dyDescent="0.3">
      <c r="A7" s="10"/>
    </row>
    <row r="8" spans="1:14" x14ac:dyDescent="0.3">
      <c r="A8" s="10"/>
      <c r="B8" s="11" t="s">
        <v>3</v>
      </c>
      <c r="C8" s="11" t="s">
        <v>4</v>
      </c>
      <c r="D8" s="11"/>
      <c r="E8" s="11" t="s">
        <v>5</v>
      </c>
      <c r="F8" s="11" t="s">
        <v>6</v>
      </c>
      <c r="G8" s="11"/>
      <c r="H8" s="11"/>
      <c r="I8" s="12" t="s">
        <v>7</v>
      </c>
      <c r="J8" s="11" t="s">
        <v>8</v>
      </c>
      <c r="K8" s="12" t="s">
        <v>9</v>
      </c>
      <c r="L8" s="11" t="s">
        <v>10</v>
      </c>
    </row>
    <row r="9" spans="1:14" x14ac:dyDescent="0.3">
      <c r="A9" s="8">
        <v>1</v>
      </c>
      <c r="B9" s="8" t="s">
        <v>11</v>
      </c>
      <c r="E9" s="11">
        <v>12504270</v>
      </c>
      <c r="F9" s="8" t="s">
        <v>12</v>
      </c>
      <c r="I9" s="13" t="s">
        <v>13</v>
      </c>
      <c r="J9" s="14" t="s">
        <v>14</v>
      </c>
      <c r="K9" s="14"/>
      <c r="L9" s="15" t="s">
        <v>15</v>
      </c>
    </row>
    <row r="10" spans="1:14" x14ac:dyDescent="0.3">
      <c r="A10" s="8">
        <f>A9+1</f>
        <v>2</v>
      </c>
      <c r="B10" s="16" t="s">
        <v>16</v>
      </c>
      <c r="C10" s="7">
        <f>I10*J10</f>
        <v>850545.55487321934</v>
      </c>
      <c r="E10" s="11"/>
      <c r="I10" s="1">
        <v>1044782.8999999999</v>
      </c>
      <c r="J10" s="5">
        <v>0.81408831908831913</v>
      </c>
      <c r="K10" s="2"/>
      <c r="L10" s="3">
        <v>0.43485601649873867</v>
      </c>
    </row>
    <row r="11" spans="1:14" x14ac:dyDescent="0.3">
      <c r="A11" s="8">
        <f t="shared" ref="A11:A12" si="0">A10+1</f>
        <v>3</v>
      </c>
      <c r="B11" s="16" t="s">
        <v>17</v>
      </c>
      <c r="C11" s="7">
        <f>C10*L10</f>
        <v>369864.85184287751</v>
      </c>
      <c r="E11" s="11"/>
    </row>
    <row r="12" spans="1:14" x14ac:dyDescent="0.3">
      <c r="A12" s="8">
        <f t="shared" si="0"/>
        <v>4</v>
      </c>
      <c r="B12" s="17" t="s">
        <v>18</v>
      </c>
      <c r="C12" s="18">
        <f>SUM(C10:C11)</f>
        <v>1220410.4067160969</v>
      </c>
      <c r="E12" s="11"/>
    </row>
    <row r="13" spans="1:14" x14ac:dyDescent="0.3">
      <c r="E13" s="11"/>
    </row>
    <row r="14" spans="1:14" x14ac:dyDescent="0.3">
      <c r="A14" s="8">
        <f>A12+1</f>
        <v>5</v>
      </c>
      <c r="B14" s="8" t="s">
        <v>19</v>
      </c>
      <c r="E14" s="11">
        <v>12504425</v>
      </c>
      <c r="F14" s="8" t="s">
        <v>20</v>
      </c>
      <c r="I14" s="13" t="s">
        <v>21</v>
      </c>
      <c r="J14" s="14" t="s">
        <v>22</v>
      </c>
      <c r="K14" s="14" t="s">
        <v>23</v>
      </c>
      <c r="L14" s="15" t="s">
        <v>15</v>
      </c>
    </row>
    <row r="15" spans="1:14" x14ac:dyDescent="0.3">
      <c r="A15" s="8">
        <f>A14+1</f>
        <v>6</v>
      </c>
      <c r="B15" s="16" t="s">
        <v>16</v>
      </c>
      <c r="C15" s="19">
        <f>I15*J15*K15</f>
        <v>349067.98430769233</v>
      </c>
      <c r="E15" s="11"/>
      <c r="I15" s="20">
        <v>4</v>
      </c>
      <c r="J15" s="21">
        <v>1258</v>
      </c>
      <c r="K15" s="6">
        <v>69.369631221719459</v>
      </c>
      <c r="L15" s="3">
        <v>0.42537581563933019</v>
      </c>
    </row>
    <row r="16" spans="1:14" x14ac:dyDescent="0.3">
      <c r="A16" s="8">
        <f t="shared" ref="A16:A18" si="1">A15+1</f>
        <v>7</v>
      </c>
      <c r="B16" s="16" t="s">
        <v>17</v>
      </c>
      <c r="C16" s="19">
        <f>C15*L15</f>
        <v>148485.07853846153</v>
      </c>
      <c r="E16" s="11"/>
      <c r="I16" s="13" t="s">
        <v>24</v>
      </c>
      <c r="J16" s="15" t="s">
        <v>22</v>
      </c>
    </row>
    <row r="17" spans="1:12" x14ac:dyDescent="0.3">
      <c r="A17" s="8">
        <f t="shared" si="1"/>
        <v>8</v>
      </c>
      <c r="B17" s="16" t="s">
        <v>25</v>
      </c>
      <c r="C17" s="7">
        <f>I17*J17</f>
        <v>766247.8</v>
      </c>
      <c r="E17" s="11"/>
      <c r="I17" s="20">
        <v>609.1</v>
      </c>
      <c r="J17" s="22">
        <v>1258</v>
      </c>
    </row>
    <row r="18" spans="1:12" x14ac:dyDescent="0.3">
      <c r="A18" s="8">
        <f t="shared" si="1"/>
        <v>9</v>
      </c>
      <c r="B18" s="17" t="s">
        <v>18</v>
      </c>
      <c r="C18" s="18">
        <f>SUM(C15:C17)</f>
        <v>1263800.8628461538</v>
      </c>
      <c r="E18" s="11"/>
    </row>
    <row r="19" spans="1:12" x14ac:dyDescent="0.3">
      <c r="E19" s="11"/>
    </row>
    <row r="20" spans="1:12" x14ac:dyDescent="0.3">
      <c r="A20" s="8">
        <f>A18+1</f>
        <v>10</v>
      </c>
      <c r="B20" s="8" t="s">
        <v>26</v>
      </c>
      <c r="E20" s="11">
        <v>12504251</v>
      </c>
      <c r="F20" s="8" t="s">
        <v>27</v>
      </c>
      <c r="I20" s="13" t="s">
        <v>28</v>
      </c>
      <c r="J20" s="14" t="s">
        <v>29</v>
      </c>
      <c r="K20" s="14" t="s">
        <v>23</v>
      </c>
      <c r="L20" s="15" t="s">
        <v>15</v>
      </c>
    </row>
    <row r="21" spans="1:12" x14ac:dyDescent="0.3">
      <c r="A21" s="8">
        <f>A20+1</f>
        <v>11</v>
      </c>
      <c r="B21" s="16" t="s">
        <v>16</v>
      </c>
      <c r="C21" s="19">
        <f>I21*J21*K21</f>
        <v>105427.61116071428</v>
      </c>
      <c r="E21" s="11"/>
      <c r="I21" s="20">
        <v>233</v>
      </c>
      <c r="J21" s="23">
        <v>12</v>
      </c>
      <c r="K21" s="6">
        <v>37.706584821428571</v>
      </c>
      <c r="L21" s="3">
        <v>0.47566983442632765</v>
      </c>
    </row>
    <row r="22" spans="1:12" x14ac:dyDescent="0.3">
      <c r="A22" s="8">
        <f t="shared" ref="A22:A23" si="2">A21+1</f>
        <v>12</v>
      </c>
      <c r="B22" s="16" t="s">
        <v>17</v>
      </c>
      <c r="C22" s="19">
        <f>C21*L21</f>
        <v>50148.734344780212</v>
      </c>
      <c r="E22" s="11"/>
    </row>
    <row r="23" spans="1:12" x14ac:dyDescent="0.3">
      <c r="A23" s="8">
        <f t="shared" si="2"/>
        <v>13</v>
      </c>
      <c r="B23" s="17" t="s">
        <v>18</v>
      </c>
      <c r="C23" s="18">
        <f>SUM(C21:C22)</f>
        <v>155576.34550549451</v>
      </c>
      <c r="E23" s="11"/>
    </row>
    <row r="24" spans="1:12" x14ac:dyDescent="0.3">
      <c r="E24" s="11"/>
    </row>
    <row r="25" spans="1:12" x14ac:dyDescent="0.3">
      <c r="A25" s="8">
        <f>A23+1</f>
        <v>14</v>
      </c>
      <c r="B25" s="8" t="s">
        <v>30</v>
      </c>
      <c r="E25" s="11">
        <v>12504055</v>
      </c>
      <c r="F25" s="8" t="s">
        <v>31</v>
      </c>
      <c r="I25" s="13" t="str">
        <f>I9</f>
        <v>2024 Actual</v>
      </c>
      <c r="J25" s="14" t="s">
        <v>14</v>
      </c>
      <c r="K25" s="14"/>
      <c r="L25" s="15" t="s">
        <v>15</v>
      </c>
    </row>
    <row r="26" spans="1:12" x14ac:dyDescent="0.3">
      <c r="A26" s="8">
        <f>A25+1</f>
        <v>15</v>
      </c>
      <c r="B26" s="16" t="s">
        <v>16</v>
      </c>
      <c r="C26" s="19">
        <f>I26*J26</f>
        <v>343367.60784068156</v>
      </c>
      <c r="E26" s="11"/>
      <c r="I26" s="1">
        <v>886927.40032648365</v>
      </c>
      <c r="J26" s="5">
        <v>0.38714285714285718</v>
      </c>
      <c r="K26" s="23"/>
      <c r="L26" s="3">
        <v>0.16824123335300037</v>
      </c>
    </row>
    <row r="27" spans="1:12" x14ac:dyDescent="0.3">
      <c r="A27" s="8">
        <f t="shared" ref="A27:A29" si="3">A26+1</f>
        <v>16</v>
      </c>
      <c r="B27" s="16" t="s">
        <v>17</v>
      </c>
      <c r="C27" s="7">
        <f>C26*L26</f>
        <v>57768.589836585626</v>
      </c>
      <c r="E27" s="11"/>
    </row>
    <row r="28" spans="1:12" x14ac:dyDescent="0.3">
      <c r="A28" s="8">
        <f t="shared" si="3"/>
        <v>17</v>
      </c>
      <c r="B28" s="16" t="s">
        <v>32</v>
      </c>
      <c r="C28" s="4">
        <f>334183</f>
        <v>334183</v>
      </c>
      <c r="E28" s="11"/>
    </row>
    <row r="29" spans="1:12" x14ac:dyDescent="0.3">
      <c r="A29" s="8">
        <f t="shared" si="3"/>
        <v>18</v>
      </c>
      <c r="B29" s="17" t="s">
        <v>18</v>
      </c>
      <c r="C29" s="18">
        <f>SUM(C26:C28)</f>
        <v>735319.19767726725</v>
      </c>
      <c r="E29" s="11"/>
    </row>
    <row r="30" spans="1:12" x14ac:dyDescent="0.3">
      <c r="B30" s="17"/>
      <c r="C30" s="24"/>
      <c r="E30" s="11"/>
    </row>
    <row r="31" spans="1:12" x14ac:dyDescent="0.3">
      <c r="A31" s="8">
        <f>A29+1</f>
        <v>19</v>
      </c>
      <c r="B31" s="25" t="s">
        <v>33</v>
      </c>
      <c r="C31" s="24"/>
      <c r="E31" s="11">
        <v>12803150</v>
      </c>
      <c r="F31" s="8" t="s">
        <v>34</v>
      </c>
      <c r="I31" s="13" t="str">
        <f>I9</f>
        <v>2024 Actual</v>
      </c>
      <c r="J31" s="14" t="s">
        <v>14</v>
      </c>
      <c r="K31" s="14"/>
      <c r="L31" s="15" t="s">
        <v>15</v>
      </c>
    </row>
    <row r="32" spans="1:12" x14ac:dyDescent="0.3">
      <c r="A32" s="8">
        <f>A31+1</f>
        <v>20</v>
      </c>
      <c r="B32" s="16" t="s">
        <v>16</v>
      </c>
      <c r="C32" s="7">
        <f>I32*J32</f>
        <v>88588.020999999993</v>
      </c>
      <c r="E32" s="11"/>
      <c r="I32" s="1">
        <v>885880.20999999985</v>
      </c>
      <c r="J32" s="5">
        <v>0.1</v>
      </c>
      <c r="K32" s="2"/>
      <c r="L32" s="3">
        <v>0.39523846006222452</v>
      </c>
    </row>
    <row r="33" spans="1:5" x14ac:dyDescent="0.3">
      <c r="A33" s="8">
        <f t="shared" ref="A33:A34" si="4">A32+1</f>
        <v>21</v>
      </c>
      <c r="B33" s="16" t="s">
        <v>17</v>
      </c>
      <c r="C33" s="7">
        <f>C32*L32</f>
        <v>35013.393000000004</v>
      </c>
      <c r="E33" s="11"/>
    </row>
    <row r="34" spans="1:5" x14ac:dyDescent="0.3">
      <c r="A34" s="8">
        <f t="shared" si="4"/>
        <v>22</v>
      </c>
      <c r="B34" s="17" t="s">
        <v>18</v>
      </c>
      <c r="C34" s="18">
        <f>SUM(C32:C33)</f>
        <v>123601.41399999999</v>
      </c>
      <c r="E34" s="11"/>
    </row>
    <row r="35" spans="1:5" x14ac:dyDescent="0.3">
      <c r="B35" s="17"/>
    </row>
    <row r="36" spans="1:5" ht="15" thickBot="1" x14ac:dyDescent="0.35">
      <c r="A36" s="8">
        <f>A34+1</f>
        <v>23</v>
      </c>
      <c r="B36" s="25" t="s">
        <v>35</v>
      </c>
      <c r="C36" s="26">
        <f>SUM(C12,C18,C23,C29,C34)</f>
        <v>3498708.2267450127</v>
      </c>
    </row>
    <row r="37" spans="1:5" ht="15" thickTop="1" x14ac:dyDescent="0.3">
      <c r="B37" s="25"/>
      <c r="C37" s="7"/>
    </row>
    <row r="38" spans="1:5" x14ac:dyDescent="0.3">
      <c r="A38" s="8">
        <f>+A36+1</f>
        <v>24</v>
      </c>
      <c r="B38" s="8" t="s">
        <v>36</v>
      </c>
      <c r="C38" s="27">
        <f>C36/(C40*2+C41)*2</f>
        <v>2972.5643387808095</v>
      </c>
      <c r="D38" s="28"/>
    </row>
    <row r="40" spans="1:5" x14ac:dyDescent="0.3">
      <c r="A40" s="8">
        <f>+A38+1</f>
        <v>25</v>
      </c>
      <c r="B40" s="8" t="s">
        <v>37</v>
      </c>
      <c r="C40" s="7">
        <v>1096</v>
      </c>
    </row>
    <row r="41" spans="1:5" x14ac:dyDescent="0.3">
      <c r="A41" s="8">
        <f>+A40+1</f>
        <v>26</v>
      </c>
      <c r="B41" s="8" t="s">
        <v>38</v>
      </c>
      <c r="C41" s="4">
        <v>162</v>
      </c>
    </row>
    <row r="42" spans="1:5" x14ac:dyDescent="0.3">
      <c r="A42" s="8">
        <f>+A41+1</f>
        <v>27</v>
      </c>
      <c r="B42" s="8" t="s">
        <v>39</v>
      </c>
      <c r="C42" s="19">
        <f>SUM(C40:C41)</f>
        <v>1258</v>
      </c>
    </row>
    <row r="48" spans="1:5" x14ac:dyDescent="0.3">
      <c r="C48" s="29"/>
    </row>
  </sheetData>
  <pageMargins left="0.7" right="0.7" top="0.75" bottom="0.75" header="0.3" footer="0.3"/>
  <pageSetup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EGU 5.09</vt:lpstr>
      <vt:lpstr>'EGU 5.09'!Print_Area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Austin Summers (Enbridge UWI - 5)</dc:creator>
  <cp:lastModifiedBy>Jessica L Ipson (Enbridge UWI - 5)</cp:lastModifiedBy>
  <cp:lastPrinted>2025-04-29T15:33:31Z</cp:lastPrinted>
  <dcterms:created xsi:type="dcterms:W3CDTF">2025-04-07T20:49:51Z</dcterms:created>
  <dcterms:modified xsi:type="dcterms:W3CDTF">2025-04-29T15:34:23Z</dcterms:modified>
</cp:coreProperties>
</file>