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ACS\"/>
    </mc:Choice>
  </mc:AlternateContent>
  <xr:revisionPtr revIDLastSave="0" documentId="13_ncr:1_{879387C6-09D6-4C8F-A8D9-3EEE7CFF6C59}" xr6:coauthVersionLast="47" xr6:coauthVersionMax="47" xr10:uidLastSave="{00000000-0000-0000-0000-000000000000}"/>
  <bookViews>
    <workbookView xWindow="-108" yWindow="-108" windowWidth="23256" windowHeight="14016" xr2:uid="{78FD81EC-930F-443C-9F20-E222EAAB392B}"/>
  </bookViews>
  <sheets>
    <sheet name="EGU 5.07 Pg1" sheetId="1" r:id="rId1"/>
    <sheet name="EGU 5.07 Pg2" sheetId="2" r:id="rId2"/>
  </sheets>
  <definedNames>
    <definedName name="Adjustments">#REF!</definedName>
    <definedName name="Admin_Fee">#REF!</definedName>
    <definedName name="Alloc_Cust_Assist">#REF!</definedName>
    <definedName name="Alloc_Design_Day">#REF!</definedName>
    <definedName name="Alloc_Dist_Throu">#REF!</definedName>
    <definedName name="Alloc_Meters_Regs">#REF!</definedName>
    <definedName name="Alloc_Peak_Day">#REF!</definedName>
    <definedName name="Alloc_SD_Mains">#REF!</definedName>
    <definedName name="Alloc_Serv_Lines">#REF!</definedName>
    <definedName name="BadDebtScenario">#REF!</definedName>
    <definedName name="Basic_Service_Fee">#REF!</definedName>
    <definedName name="Block_Out_Proposed2045">#REF!</definedName>
    <definedName name="CapStr">#REF!</definedName>
    <definedName name="CET">#REF!</definedName>
    <definedName name="CET_PER1">#REF!</definedName>
    <definedName name="CET_PER10">#REF!</definedName>
    <definedName name="CET_PER11">#REF!</definedName>
    <definedName name="CET_PER12">#REF!</definedName>
    <definedName name="CET_PER2">#REF!</definedName>
    <definedName name="CET_PER3">#REF!</definedName>
    <definedName name="CET_PER4">#REF!</definedName>
    <definedName name="CET_PER5">#REF!</definedName>
    <definedName name="CET_PER6">#REF!</definedName>
    <definedName name="CET_PER7">#REF!</definedName>
    <definedName name="CET_PER8">#REF!</definedName>
    <definedName name="CET_PER9">#REF!</definedName>
    <definedName name="CO_I4">#REF!</definedName>
    <definedName name="COI4CUSTOMERS">#REF!</definedName>
    <definedName name="COI4DNG">#REF!</definedName>
    <definedName name="COI4DTH">#REF!</definedName>
    <definedName name="COI4GAS">#REF!</definedName>
    <definedName name="COICCUSTOMERS">#REF!</definedName>
    <definedName name="COICDNG">#REF!</definedName>
    <definedName name="COICDTH">#REF!</definedName>
    <definedName name="COICGAS">#REF!</definedName>
    <definedName name="data">#REF!</definedName>
    <definedName name="dblink">#REF!</definedName>
    <definedName name="DONATIONSSCENARIO">#REF!</definedName>
    <definedName name="DSM_PER1">#REF!</definedName>
    <definedName name="DSM_PER10">#REF!</definedName>
    <definedName name="DSM_PER11">#REF!</definedName>
    <definedName name="DSM_PER12">#REF!</definedName>
    <definedName name="DSM_PER2">#REF!</definedName>
    <definedName name="DSM_PER3">#REF!</definedName>
    <definedName name="DSM_PER4">#REF!</definedName>
    <definedName name="DSM_PER5">#REF!</definedName>
    <definedName name="DSM_PER6">#REF!</definedName>
    <definedName name="DSM_PER7">#REF!</definedName>
    <definedName name="DSM_PER8">#REF!</definedName>
    <definedName name="DSM_PER9">#REF!</definedName>
    <definedName name="Energy_Efficiency">#REF!</definedName>
    <definedName name="events">#REF!</definedName>
    <definedName name="Existing_Admin_Primary">#REF!</definedName>
    <definedName name="Existing_Admin_Secondary">#REF!</definedName>
    <definedName name="Existing_BSF">#REF!</definedName>
    <definedName name="Existing_FS">#REF!</definedName>
    <definedName name="Existing_GS">#REF!</definedName>
    <definedName name="Existing_IS">#REF!</definedName>
    <definedName name="Existing_MT">#REF!</definedName>
    <definedName name="Existing_NGV">#REF!</definedName>
    <definedName name="Existing_TBF">#REF!</definedName>
    <definedName name="Existing_TBF_FirmDemandCharge">#REF!</definedName>
    <definedName name="Existing_TS_FirmDemandCharge">#REF!</definedName>
    <definedName name="Existing_TSL">#REF!</definedName>
    <definedName name="Existing_TSM">#REF!</definedName>
    <definedName name="Existing_TSS">#REF!</definedName>
    <definedName name="F1T_DNG_WY_PER1">#REF!</definedName>
    <definedName name="F1T_DNG_WY_PER10">#REF!</definedName>
    <definedName name="F1T_DNG_WY_PER11">#REF!</definedName>
    <definedName name="F1T_DNG_WY_PER12">#REF!</definedName>
    <definedName name="F1T_DNG_WY_PER2">#REF!</definedName>
    <definedName name="F1T_DNG_WY_PER3">#REF!</definedName>
    <definedName name="F1T_DNG_WY_PER4">#REF!</definedName>
    <definedName name="F1T_DNG_WY_PER5">#REF!</definedName>
    <definedName name="F1T_DNG_WY_PER6">#REF!</definedName>
    <definedName name="F1T_DNG_WY_PER7">#REF!</definedName>
    <definedName name="F1T_DNG_WY_PER8">#REF!</definedName>
    <definedName name="F1T_DNG_WY_PER9">#REF!</definedName>
    <definedName name="F3_COM_UT_PER7">#REF!</definedName>
    <definedName name="F3_DNG_UT_PER7">#REF!</definedName>
    <definedName name="F3_SNG_UT_PER7">#REF!</definedName>
    <definedName name="F4_COM_UT_PER7">#REF!</definedName>
    <definedName name="F4_DNG_UT_PER7">#REF!</definedName>
    <definedName name="F4_SNG_UT_PER7">#REF!</definedName>
    <definedName name="F4_WNA_UT_PER7">#REF!</definedName>
    <definedName name="Firm_Demand_Charge">#REF!</definedName>
    <definedName name="FS_FL_UT_PER1">#REF!</definedName>
    <definedName name="FS_FL_UT_PER10">#REF!</definedName>
    <definedName name="FS_FL_UT_PER11">#REF!</definedName>
    <definedName name="FS_FL_UT_PER12">#REF!</definedName>
    <definedName name="FS_FL_UT_PER2">#REF!</definedName>
    <definedName name="FS_FL_UT_PER3">#REF!</definedName>
    <definedName name="FS_FL_UT_PER4">#REF!</definedName>
    <definedName name="FS_FL_UT_PER5">#REF!</definedName>
    <definedName name="FS_FL_UT_PER6">#REF!</definedName>
    <definedName name="FS_FL_UT_PER7">#REF!</definedName>
    <definedName name="FS_FL_UT_PER8">#REF!</definedName>
    <definedName name="FS_FL_UT_PER9">#REF!</definedName>
    <definedName name="FT_FL_UT_PER1">#REF!</definedName>
    <definedName name="FT_FL_UT_PER10">#REF!</definedName>
    <definedName name="FT_FL_UT_PER11">#REF!</definedName>
    <definedName name="FT_FL_UT_PER12">#REF!</definedName>
    <definedName name="FT_FL_UT_PER2">#REF!</definedName>
    <definedName name="FT_FL_UT_PER3">#REF!</definedName>
    <definedName name="FT_FL_UT_PER4">#REF!</definedName>
    <definedName name="FT_FL_UT_PER5">#REF!</definedName>
    <definedName name="FT_FL_UT_PER6">#REF!</definedName>
    <definedName name="FT_FL_UT_PER7">#REF!</definedName>
    <definedName name="FT_FL_UT_PER8">#REF!</definedName>
    <definedName name="FT_FL_UT_PER9">#REF!</definedName>
    <definedName name="FT2_COMM_UT_PER1">#REF!</definedName>
    <definedName name="FT2_COMM_UT_PER10">#REF!</definedName>
    <definedName name="FT2_COMM_UT_PER11">#REF!</definedName>
    <definedName name="FT2_COMM_UT_PER12">#REF!</definedName>
    <definedName name="FT2_COMM_UT_PER2">#REF!</definedName>
    <definedName name="FT2_COMM_UT_PER3">#REF!</definedName>
    <definedName name="FT2_COMM_UT_PER4">#REF!</definedName>
    <definedName name="FT2_COMM_UT_PER5">#REF!</definedName>
    <definedName name="FT2_COMM_UT_PER6">#REF!</definedName>
    <definedName name="FT2_COMM_UT_PER7">#REF!</definedName>
    <definedName name="FT2_COMM_UT_PER8">#REF!</definedName>
    <definedName name="FT2_COMM_UT_PER9">#REF!</definedName>
    <definedName name="FT2C_PER1">#REF!</definedName>
    <definedName name="FT2C_PER10">#REF!</definedName>
    <definedName name="FT2C_PER11">#REF!</definedName>
    <definedName name="FT2C_PER12">#REF!</definedName>
    <definedName name="FT2C_PER2">#REF!</definedName>
    <definedName name="FT2C_PER3">#REF!</definedName>
    <definedName name="FT2C_PER4">#REF!</definedName>
    <definedName name="FT2C_PER5">#REF!</definedName>
    <definedName name="FT2C_PER6">#REF!</definedName>
    <definedName name="FT2C_PER7">#REF!</definedName>
    <definedName name="FT2C_PER8">#REF!</definedName>
    <definedName name="FT2C_PER9">#REF!</definedName>
    <definedName name="FT2RB1">#REF!</definedName>
    <definedName name="FT2RB2">#REF!</definedName>
    <definedName name="FT2RB3">#REF!</definedName>
    <definedName name="FT2RB4">#REF!</definedName>
    <definedName name="GS_FL_UT_PER1">#REF!</definedName>
    <definedName name="GS_FL_UT_PER10">#REF!</definedName>
    <definedName name="GS_FL_UT_PER11">#REF!</definedName>
    <definedName name="GS_FL_UT_PER12">#REF!</definedName>
    <definedName name="GS_FL_UT_PER2">#REF!</definedName>
    <definedName name="GS_FL_UT_PER3">#REF!</definedName>
    <definedName name="GS_FL_UT_PER4">#REF!</definedName>
    <definedName name="GS_FL_UT_PER5">#REF!</definedName>
    <definedName name="GS_FL_UT_PER6">#REF!</definedName>
    <definedName name="GS_FL_UT_PER7">#REF!</definedName>
    <definedName name="GS_FL_UT_PER8">#REF!</definedName>
    <definedName name="GS_FL_UT_PER9">#REF!</definedName>
    <definedName name="GSS_COM_UT_PER7">#REF!</definedName>
    <definedName name="GSS_COM_WY_PER7">#REF!</definedName>
    <definedName name="GSS_DNG_UT_PER7">#REF!</definedName>
    <definedName name="GSS_DNG_WY_PER7">#REF!</definedName>
    <definedName name="GSS_SNG_UT_PER7">#REF!</definedName>
    <definedName name="GSS_WNA_UT_PER7">#REF!</definedName>
    <definedName name="GSW_WNA_PER1">#REF!</definedName>
    <definedName name="GSW_WNA_PER10">#REF!</definedName>
    <definedName name="GSW_WNA_PER11">#REF!</definedName>
    <definedName name="GSW_WNA_PER12">#REF!</definedName>
    <definedName name="GSW_WNA_PER2">#REF!</definedName>
    <definedName name="GSW_WNA_PER3">#REF!</definedName>
    <definedName name="GSW_WNA_PER4">#REF!</definedName>
    <definedName name="GSW_WNA_PER5">#REF!</definedName>
    <definedName name="GSW_WNA_PER6">#REF!</definedName>
    <definedName name="GSW_WNA_PER7">#REF!</definedName>
    <definedName name="GSW_WNA_PER8">#REF!</definedName>
    <definedName name="GSW_WNA_PER9">#REF!</definedName>
    <definedName name="HIST_403_GEN">#REF!</definedName>
    <definedName name="HIST_403_PROD">#REF!</definedName>
    <definedName name="HIST_403_UT">#REF!</definedName>
    <definedName name="HIST_403_WY">#REF!</definedName>
    <definedName name="I2_COM_UT_PER7">#REF!</definedName>
    <definedName name="I2_DNG_UT_PER7">#REF!</definedName>
    <definedName name="I2_SNG_UT_PER7">#REF!</definedName>
    <definedName name="IDGSDNG">#REF!</definedName>
    <definedName name="IDGSDTH">#REF!</definedName>
    <definedName name="IDGSGAS">#REF!</definedName>
    <definedName name="IDGSSNG">#REF!</definedName>
    <definedName name="IDIS2DNG">#REF!</definedName>
    <definedName name="IDIS2DTH">#REF!</definedName>
    <definedName name="IDIS2GAS">#REF!</definedName>
    <definedName name="IDIS2SNG">#REF!</definedName>
    <definedName name="IS_FL_UT_PER1">#REF!</definedName>
    <definedName name="IS_FL_UT_PER10">#REF!</definedName>
    <definedName name="IS_FL_UT_PER11">#REF!</definedName>
    <definedName name="IS_FL_UT_PER12">#REF!</definedName>
    <definedName name="IS_FL_UT_PER2">#REF!</definedName>
    <definedName name="IS_FL_UT_PER3">#REF!</definedName>
    <definedName name="IS_FL_UT_PER4">#REF!</definedName>
    <definedName name="IS_FL_UT_PER5">#REF!</definedName>
    <definedName name="IS_FL_UT_PER6">#REF!</definedName>
    <definedName name="IS_FL_UT_PER7">#REF!</definedName>
    <definedName name="IS_FL_UT_PER8">#REF!</definedName>
    <definedName name="IS_FL_UT_PER9">#REF!</definedName>
    <definedName name="IS4_COM_UT_PER7">#REF!</definedName>
    <definedName name="IS4_DNG_UT_PER7">#REF!</definedName>
    <definedName name="IS4_SNG_UT_PER7">#REF!</definedName>
    <definedName name="IS4_WNA_UT_PER7">#REF!</definedName>
    <definedName name="IT_COMM_UT_PER1">#REF!</definedName>
    <definedName name="IT_COMM_UT_PER10">#REF!</definedName>
    <definedName name="IT_COMM_UT_PER11">#REF!</definedName>
    <definedName name="IT_COMM_UT_PER12">#REF!</definedName>
    <definedName name="IT_COMM_UT_PER2">#REF!</definedName>
    <definedName name="IT_COMM_UT_PER3">#REF!</definedName>
    <definedName name="IT_COMM_UT_PER4">#REF!</definedName>
    <definedName name="IT_COMM_UT_PER5">#REF!</definedName>
    <definedName name="IT_COMM_UT_PER6">#REF!</definedName>
    <definedName name="IT_COMM_UT_PER7">#REF!</definedName>
    <definedName name="IT_COMM_UT_PER8">#REF!</definedName>
    <definedName name="IT_COMM_UT_PER9">#REF!</definedName>
    <definedName name="JJIONJI">#REF!</definedName>
    <definedName name="JurisRORNumber">#REF!</definedName>
    <definedName name="MT_FL_UT_PER1">#REF!</definedName>
    <definedName name="MT_FL_UT_PER10">#REF!</definedName>
    <definedName name="MT_FL_UT_PER11">#REF!</definedName>
    <definedName name="MT_FL_UT_PER12">#REF!</definedName>
    <definedName name="MT_FL_UT_PER2">#REF!</definedName>
    <definedName name="MT_FL_UT_PER3">#REF!</definedName>
    <definedName name="MT_FL_UT_PER4">#REF!</definedName>
    <definedName name="MT_FL_UT_PER5">#REF!</definedName>
    <definedName name="MT_FL_UT_PER6">#REF!</definedName>
    <definedName name="MT_FL_UT_PER7">#REF!</definedName>
    <definedName name="MT_FL_UT_PER8">#REF!</definedName>
    <definedName name="MT_FL_UT_PER9">#REF!</definedName>
    <definedName name="MT_SNG_UT_PER1">#REF!</definedName>
    <definedName name="MT_SNG_UT_PER10">#REF!</definedName>
    <definedName name="MT_SNG_UT_PER11">#REF!</definedName>
    <definedName name="MT_SNG_UT_PER12">#REF!</definedName>
    <definedName name="MT_SNG_UT_PER2">#REF!</definedName>
    <definedName name="MT_SNG_UT_PER3">#REF!</definedName>
    <definedName name="MT_SNG_UT_PER4">#REF!</definedName>
    <definedName name="MT_SNG_UT_PER5">#REF!</definedName>
    <definedName name="MT_SNG_UT_PER6">#REF!</definedName>
    <definedName name="MT_SNG_UT_PER7">#REF!</definedName>
    <definedName name="MT_SNG_UT_PER8">#REF!</definedName>
    <definedName name="MT_SNG_UT_PER9">#REF!</definedName>
    <definedName name="NGV_DATA">#REF!</definedName>
    <definedName name="NGV_per1">#REF!</definedName>
    <definedName name="NGV_PER10">#REF!</definedName>
    <definedName name="NGV_PER11">#REF!</definedName>
    <definedName name="NGV_PER12">#REF!</definedName>
    <definedName name="NGV_PER2">#REF!</definedName>
    <definedName name="NGV_PER3">#REF!</definedName>
    <definedName name="NGV_PER4">#REF!</definedName>
    <definedName name="NGV_PER5">#REF!</definedName>
    <definedName name="NGV_PER6">#REF!</definedName>
    <definedName name="NGV_PER7">#REF!</definedName>
    <definedName name="NGV_PER8">#REF!</definedName>
    <definedName name="NGV_PER9">#REF!</definedName>
    <definedName name="NGV_QUERY">#REF!</definedName>
    <definedName name="NGVWY_PER1">#REF!</definedName>
    <definedName name="NGVWY_PER10">#REF!</definedName>
    <definedName name="NGVWY_PER11">#REF!</definedName>
    <definedName name="NGVWY_PER12">#REF!</definedName>
    <definedName name="NGVWY_PER2">#REF!</definedName>
    <definedName name="NGVWY_PER3">#REF!</definedName>
    <definedName name="NGVWY_PER4">#REF!</definedName>
    <definedName name="NGVWY_PER5">#REF!</definedName>
    <definedName name="NGVWY_PER6">#REF!</definedName>
    <definedName name="NGVWY_PER7">#REF!</definedName>
    <definedName name="NGVWY_PER8">#REF!</definedName>
    <definedName name="NGVWY_PER9">#REF!</definedName>
    <definedName name="_xlnm.Print_Area" localSheetId="0">'EGU 5.07 Pg1'!$A$1:$Q$98</definedName>
    <definedName name="_xlnm.Print_Area" localSheetId="1">'EGU 5.07 Pg2'!$A$1:$Q$28</definedName>
    <definedName name="Proposed_Admin_Primary">#REF!</definedName>
    <definedName name="Proposed_Admin_Secondary">#REF!</definedName>
    <definedName name="Proposed_BSF">#REF!</definedName>
    <definedName name="range">#REF!</definedName>
    <definedName name="range1">#REF!</definedName>
    <definedName name="Rate_Amounts">#REF!</definedName>
    <definedName name="RateBaseScenarios">#REF!</definedName>
    <definedName name="RESERVEACCRUALSCENARIO">#REF!</definedName>
    <definedName name="RevenueScenarios">#REF!</definedName>
    <definedName name="Scenarios">#REF!</definedName>
    <definedName name="se5ry">#REF!</definedName>
    <definedName name="taxes">#REF!</definedName>
    <definedName name="TS_COMM_UT_PER1">#REF!</definedName>
    <definedName name="TS_COMM_UT_PER10">#REF!</definedName>
    <definedName name="TS_COMM_UT_PER11">#REF!</definedName>
    <definedName name="TS_COMM_UT_PER12">#REF!</definedName>
    <definedName name="TS_COMM_UT_PER2">#REF!</definedName>
    <definedName name="TS_COMM_UT_PER3">#REF!</definedName>
    <definedName name="TS_COMM_UT_PER4">#REF!</definedName>
    <definedName name="TS_COMM_UT_PER5">#REF!</definedName>
    <definedName name="TS_COMM_UT_PER6">#REF!</definedName>
    <definedName name="TS_COMM_UT_PER7">#REF!</definedName>
    <definedName name="TS_COMM_UT_PER8">#REF!</definedName>
    <definedName name="TS_COMM_UT_PER9">#REF!</definedName>
    <definedName name="TS_DNG_UT_PER1">#REF!</definedName>
    <definedName name="TS_DNG_UT_PER10">#REF!</definedName>
    <definedName name="TS_DNG_UT_PER11">#REF!</definedName>
    <definedName name="TS_DNG_UT_PER12">#REF!</definedName>
    <definedName name="TS_DNG_UT_PER2">#REF!</definedName>
    <definedName name="TS_DNG_UT_PER3">#REF!</definedName>
    <definedName name="TS_DNG_UT_PER4">#REF!</definedName>
    <definedName name="TS_DNG_UT_PER5">#REF!</definedName>
    <definedName name="TS_DNG_UT_PER6">#REF!</definedName>
    <definedName name="TS_DNG_UT_PER7">#REF!</definedName>
    <definedName name="TS_DNG_UT_PER8">#REF!</definedName>
    <definedName name="TS_DNG_UT_PER9">#REF!</definedName>
    <definedName name="TS_FL_UT_PER1">#REF!</definedName>
    <definedName name="TS_FL_UT_PER10">#REF!</definedName>
    <definedName name="TS_FL_UT_PER11">#REF!</definedName>
    <definedName name="TS_FL_UT_PER12">#REF!</definedName>
    <definedName name="TS_FL_UT_PER2">#REF!</definedName>
    <definedName name="TS_FL_UT_PER3">#REF!</definedName>
    <definedName name="TS_FL_UT_PER4">#REF!</definedName>
    <definedName name="TS_FL_UT_PER5">#REF!</definedName>
    <definedName name="TS_FL_UT_PER6">#REF!</definedName>
    <definedName name="TS_FL_UT_PER7">#REF!</definedName>
    <definedName name="TS_FL_UT_PER8">#REF!</definedName>
    <definedName name="TS_FL_UT_PER9">#REF!</definedName>
    <definedName name="UT_CIS_PER1">#REF!</definedName>
    <definedName name="UT_CIS_PER10">#REF!</definedName>
    <definedName name="UT_CIS_PER11">#REF!</definedName>
    <definedName name="UT_CIS_PER12">#REF!</definedName>
    <definedName name="UT_CIS_PER2">#REF!</definedName>
    <definedName name="UT_CIS_PER3">#REF!</definedName>
    <definedName name="UT_CIS_PER4">#REF!</definedName>
    <definedName name="UT_CIS_PER5">#REF!</definedName>
    <definedName name="UT_CIS_PER6">#REF!</definedName>
    <definedName name="UT_CIS_PER7">#REF!</definedName>
    <definedName name="UT_CIS_PER8">#REF!</definedName>
    <definedName name="UT_CIS_PER9">#REF!</definedName>
    <definedName name="UT_F1_SUMMER">#REF!</definedName>
    <definedName name="UT_F1_WINTER">#REF!</definedName>
    <definedName name="UT_F1E_SUMMER">#REF!</definedName>
    <definedName name="UT_F1E_WINTER">#REF!</definedName>
    <definedName name="UT_GS_SUMMER">#REF!</definedName>
    <definedName name="UT_GS_WINTER">#REF!</definedName>
    <definedName name="UT_GSC_SUMMER">#REF!</definedName>
    <definedName name="UT_GSC_WINTER">#REF!</definedName>
    <definedName name="UT_GSR_SUMMER">#REF!</definedName>
    <definedName name="UT_GSR_WINTER">#REF!</definedName>
    <definedName name="UT_GSS_SUMMER">#REF!</definedName>
    <definedName name="UT_GSS_WINTER">#REF!</definedName>
    <definedName name="UT_I2">#REF!</definedName>
    <definedName name="UT_I4">#REF!</definedName>
    <definedName name="UT_IS2">#REF!</definedName>
    <definedName name="UT_IS4">#REF!</definedName>
    <definedName name="UT_IT2">#REF!</definedName>
    <definedName name="Utah_Rates">#REF!</definedName>
    <definedName name="UTCUSTOMERS">#REF!</definedName>
    <definedName name="UTE1CUSTOMERS">#REF!</definedName>
    <definedName name="UTE1DNG">#REF!</definedName>
    <definedName name="UTE1DTH">#REF!</definedName>
    <definedName name="UTE1GAS">#REF!</definedName>
    <definedName name="UTE1SNG">#REF!</definedName>
    <definedName name="UTF1CUSTOMERS">#REF!</definedName>
    <definedName name="UTF1DNG">#REF!</definedName>
    <definedName name="UTF1DTH">#REF!</definedName>
    <definedName name="UTF1EDNG">#REF!</definedName>
    <definedName name="UTF1EDTH">#REF!</definedName>
    <definedName name="UTF1EGAS">#REF!</definedName>
    <definedName name="UTF1ESNG">#REF!</definedName>
    <definedName name="UTF1GAS">#REF!</definedName>
    <definedName name="UTF1SNG">#REF!</definedName>
    <definedName name="UTF3CUSTOMERS">#REF!</definedName>
    <definedName name="UTF3DNG">#REF!</definedName>
    <definedName name="UTF3DTH">#REF!</definedName>
    <definedName name="UTF3GAS">#REF!</definedName>
    <definedName name="UTF3SNG">#REF!</definedName>
    <definedName name="UTF4CUSTOMERS">#REF!</definedName>
    <definedName name="UTF4DNG">#REF!</definedName>
    <definedName name="UTF4DTH">#REF!</definedName>
    <definedName name="UTF4GAS">#REF!</definedName>
    <definedName name="UTF4SNG">#REF!</definedName>
    <definedName name="UTFS_1">#REF!</definedName>
    <definedName name="UTFS_10">#REF!</definedName>
    <definedName name="UTFS_11">#REF!</definedName>
    <definedName name="UTFS_12">#REF!</definedName>
    <definedName name="UTFS_2">#REF!</definedName>
    <definedName name="UTFS_3">#REF!</definedName>
    <definedName name="UTFS_4">#REF!</definedName>
    <definedName name="UTFS_5">#REF!</definedName>
    <definedName name="UTFS_6">#REF!</definedName>
    <definedName name="UTFS_7">#REF!</definedName>
    <definedName name="UTFS_8">#REF!</definedName>
    <definedName name="UTFS_9">#REF!</definedName>
    <definedName name="UTFT1_1">#REF!</definedName>
    <definedName name="UTFT1_10">#REF!</definedName>
    <definedName name="UTFT1_11">#REF!</definedName>
    <definedName name="UTFT1_12">#REF!</definedName>
    <definedName name="UTFT1_2">#REF!</definedName>
    <definedName name="UTFT1_3">#REF!</definedName>
    <definedName name="UTFT1_4">#REF!</definedName>
    <definedName name="UTFT1_5">#REF!</definedName>
    <definedName name="UTFT1_6">#REF!</definedName>
    <definedName name="UTFT1_7">#REF!</definedName>
    <definedName name="UTFT1_8">#REF!</definedName>
    <definedName name="UTFT1_9">#REF!</definedName>
    <definedName name="UTFT1CUSTOMERS">#REF!</definedName>
    <definedName name="UTFT1DNG">#REF!</definedName>
    <definedName name="UTFT1DTH">#REF!</definedName>
    <definedName name="UTFT1GAS">#REF!</definedName>
    <definedName name="UTFT1L_1">#REF!</definedName>
    <definedName name="UTFT1L_10">#REF!</definedName>
    <definedName name="UTFT1L_11">#REF!</definedName>
    <definedName name="UTFT1L_12">#REF!</definedName>
    <definedName name="UTFT1L_2">#REF!</definedName>
    <definedName name="UTFT1L_3">#REF!</definedName>
    <definedName name="UTFT1L_4">#REF!</definedName>
    <definedName name="UTFT1L_5">#REF!</definedName>
    <definedName name="UTFT1L_6">#REF!</definedName>
    <definedName name="UTFT1L_7">#REF!</definedName>
    <definedName name="UTFT1L_8">#REF!</definedName>
    <definedName name="UTFT1L_9">#REF!</definedName>
    <definedName name="UTFT1LDNG">#REF!</definedName>
    <definedName name="UTFT1LDTH">#REF!</definedName>
    <definedName name="UTFT1LGAS">#REF!</definedName>
    <definedName name="UTFT1LSNG">#REF!</definedName>
    <definedName name="UTFT1SNG">#REF!</definedName>
    <definedName name="UTFT2CCUSTOMERS">#REF!</definedName>
    <definedName name="UTFT2CDNG">#REF!</definedName>
    <definedName name="UTFT2CDTH">#REF!</definedName>
    <definedName name="UTFT2CGAS">#REF!</definedName>
    <definedName name="UTFT2CSNG">#REF!</definedName>
    <definedName name="UTFT2CUSTOMERS">#REF!</definedName>
    <definedName name="UTFT2DNG">#REF!</definedName>
    <definedName name="UTFT2DTH">#REF!</definedName>
    <definedName name="UTFT2GAS">#REF!</definedName>
    <definedName name="UTFT2SNG">#REF!</definedName>
    <definedName name="UTFTECUSTOMERS">#REF!</definedName>
    <definedName name="UTFTEDNG">#REF!</definedName>
    <definedName name="UTFTEDTH">#REF!</definedName>
    <definedName name="UTFTEGAS">#REF!</definedName>
    <definedName name="UTFTESNG">#REF!</definedName>
    <definedName name="UTGS_1">#REF!</definedName>
    <definedName name="UTGS_10">#REF!</definedName>
    <definedName name="UTGS_11">#REF!</definedName>
    <definedName name="UTGS_12">#REF!</definedName>
    <definedName name="UTGS_2">#REF!</definedName>
    <definedName name="UTGS_3">#REF!</definedName>
    <definedName name="UTGS_4">#REF!</definedName>
    <definedName name="UTGS_5">#REF!</definedName>
    <definedName name="UTGS_6">#REF!</definedName>
    <definedName name="UTGS_7">#REF!</definedName>
    <definedName name="UTGS_8">#REF!</definedName>
    <definedName name="UTGS_9">#REF!</definedName>
    <definedName name="UTGSCDNG">#REF!</definedName>
    <definedName name="UTGSCDTH">#REF!</definedName>
    <definedName name="UTGSCGAS">#REF!</definedName>
    <definedName name="UTGSCSNG">#REF!</definedName>
    <definedName name="UTGSCST">#REF!</definedName>
    <definedName name="UTGSCUSTOMERS">#REF!</definedName>
    <definedName name="UTGSDNG">#REF!</definedName>
    <definedName name="UTGSDTH">#REF!</definedName>
    <definedName name="UTGSECST">#REF!</definedName>
    <definedName name="UTGSEDNG">#REF!</definedName>
    <definedName name="UTGSEDTH">#REF!</definedName>
    <definedName name="UTGSEGAS">#REF!</definedName>
    <definedName name="UTGSESIF">#REF!</definedName>
    <definedName name="UTGSESNG">#REF!</definedName>
    <definedName name="UTGSGAS">#REF!</definedName>
    <definedName name="UTGSRDNG">#REF!</definedName>
    <definedName name="UTGSRDTH">#REF!</definedName>
    <definedName name="UTGSRGAS">#REF!</definedName>
    <definedName name="UTGSRSNG">#REF!</definedName>
    <definedName name="UTGSSCST">#REF!</definedName>
    <definedName name="UTGSSCUSTOMERS">#REF!</definedName>
    <definedName name="UTGSSDNG">#REF!</definedName>
    <definedName name="UTGSSDTH">#REF!</definedName>
    <definedName name="UTGSSGAS">#REF!</definedName>
    <definedName name="UTGSSIF">#REF!</definedName>
    <definedName name="UTGSSNG">#REF!</definedName>
    <definedName name="UTGSSSIF">#REF!</definedName>
    <definedName name="UTGSSSNG">#REF!</definedName>
    <definedName name="UTI2CUSTOMERS">#REF!</definedName>
    <definedName name="UTI2DNG">#REF!</definedName>
    <definedName name="UTI2DTH">#REF!</definedName>
    <definedName name="UTI2GAS">#REF!</definedName>
    <definedName name="UTI2SNG">#REF!</definedName>
    <definedName name="UTI4CUSTOMERS">#REF!</definedName>
    <definedName name="UTI4DNG">#REF!</definedName>
    <definedName name="UTI4DTH">#REF!</definedName>
    <definedName name="UTI4GAS">#REF!</definedName>
    <definedName name="UTI4SNG">#REF!</definedName>
    <definedName name="UTIS_1">#REF!</definedName>
    <definedName name="UTIS_10">#REF!</definedName>
    <definedName name="UTIS_11">#REF!</definedName>
    <definedName name="UTIS_12">#REF!</definedName>
    <definedName name="UTIS_2">#REF!</definedName>
    <definedName name="UTIS_3">#REF!</definedName>
    <definedName name="UTIS_4">#REF!</definedName>
    <definedName name="UTIS_5">#REF!</definedName>
    <definedName name="UTIS_6">#REF!</definedName>
    <definedName name="UTIS_7">#REF!</definedName>
    <definedName name="UTIS_8">#REF!</definedName>
    <definedName name="UTIS_9">#REF!</definedName>
    <definedName name="UTIS2CUSTOMERS">#REF!</definedName>
    <definedName name="UTIS2DNG">#REF!</definedName>
    <definedName name="UTIS2DTH">#REF!</definedName>
    <definedName name="UTIS2GAS">#REF!</definedName>
    <definedName name="UTIS2SNG">#REF!</definedName>
    <definedName name="UTIS4CUSTOMERS">#REF!</definedName>
    <definedName name="UTIS4DNG">#REF!</definedName>
    <definedName name="UTIS4DTH">#REF!</definedName>
    <definedName name="UTIS4GAS">#REF!</definedName>
    <definedName name="UTIS4SNG">#REF!</definedName>
    <definedName name="UTITCUSTOMERS">#REF!</definedName>
    <definedName name="UTITDNG">#REF!</definedName>
    <definedName name="UTITDTH">#REF!</definedName>
    <definedName name="UTITGAS">#REF!</definedName>
    <definedName name="UTITSCUSTOMERS">#REF!</definedName>
    <definedName name="UTITSDNG">#REF!</definedName>
    <definedName name="UTITSDTH">#REF!</definedName>
    <definedName name="UTITSGAS">#REF!</definedName>
    <definedName name="UTITSNG">#REF!</definedName>
    <definedName name="UTITSSNG">#REF!</definedName>
    <definedName name="UTMT">#REF!</definedName>
    <definedName name="UTMT_1">#REF!</definedName>
    <definedName name="UTMT_10">#REF!</definedName>
    <definedName name="UTMT_11">#REF!</definedName>
    <definedName name="UTMT_12">#REF!</definedName>
    <definedName name="UTMT_2">#REF!</definedName>
    <definedName name="UTMT_3">#REF!</definedName>
    <definedName name="UTMT_4">#REF!</definedName>
    <definedName name="UTMT_5">#REF!</definedName>
    <definedName name="UTMT_6">#REF!</definedName>
    <definedName name="UTMT_7">#REF!</definedName>
    <definedName name="UTMT_8">#REF!</definedName>
    <definedName name="UTMT_9">#REF!</definedName>
    <definedName name="UTMTCUSTOMERS">#REF!</definedName>
    <definedName name="UTMTDNG">#REF!</definedName>
    <definedName name="UTMTDTH">#REF!</definedName>
    <definedName name="UTMTGAS">#REF!</definedName>
    <definedName name="UTMTSNG">#REF!</definedName>
    <definedName name="UTNGV_1">#REF!</definedName>
    <definedName name="UTNGV_10">#REF!</definedName>
    <definedName name="UTNGV_11">#REF!</definedName>
    <definedName name="UTNGV_12">#REF!</definedName>
    <definedName name="UTNGV_2">#REF!</definedName>
    <definedName name="UTNGV_3">#REF!</definedName>
    <definedName name="UTNGV_4">#REF!</definedName>
    <definedName name="UTNGV_5">#REF!</definedName>
    <definedName name="UTNGV_6">#REF!</definedName>
    <definedName name="UTNGV_7">#REF!</definedName>
    <definedName name="UTNGV_8">#REF!</definedName>
    <definedName name="UTNGV_9">#REF!</definedName>
    <definedName name="UTNGVCUSTOMERS">#REF!</definedName>
    <definedName name="UTNGVDNG">#REF!</definedName>
    <definedName name="UTNGVDTH">#REF!</definedName>
    <definedName name="UTNGVGAS">#REF!</definedName>
    <definedName name="UTNGVSNG">#REF!</definedName>
    <definedName name="UTP1CUSTOMERS">#REF!</definedName>
    <definedName name="UTP1DNG">#REF!</definedName>
    <definedName name="UTP1DTH">#REF!</definedName>
    <definedName name="UTP1GAS">#REF!</definedName>
    <definedName name="UTP1SNG">#REF!</definedName>
    <definedName name="UTTSL_1">#REF!</definedName>
    <definedName name="UTTSL_10">#REF!</definedName>
    <definedName name="UTTSL_11">#REF!</definedName>
    <definedName name="UTTSL_12">#REF!</definedName>
    <definedName name="UTTSL_2">#REF!</definedName>
    <definedName name="UTTSL_3">#REF!</definedName>
    <definedName name="UTTSL_4">#REF!</definedName>
    <definedName name="UTTSL_5">#REF!</definedName>
    <definedName name="UTTSL_6">#REF!</definedName>
    <definedName name="UTTSL_7">#REF!</definedName>
    <definedName name="UTTSL_8">#REF!</definedName>
    <definedName name="UTTSL_9">#REF!</definedName>
    <definedName name="UTTSM_1">#REF!</definedName>
    <definedName name="UTTSM_10">#REF!</definedName>
    <definedName name="UTTSM_11">#REF!</definedName>
    <definedName name="UTTSM_12">#REF!</definedName>
    <definedName name="UTTSM_2">#REF!</definedName>
    <definedName name="UTTSM_3">#REF!</definedName>
    <definedName name="UTTSM_4">#REF!</definedName>
    <definedName name="UTTSM_5">#REF!</definedName>
    <definedName name="UTTSM_6">#REF!</definedName>
    <definedName name="UTTSM_7">#REF!</definedName>
    <definedName name="UTTSM_8">#REF!</definedName>
    <definedName name="UTTSM_9">#REF!</definedName>
    <definedName name="UTTSS_1">#REF!</definedName>
    <definedName name="UTTSS_10">#REF!</definedName>
    <definedName name="UTTSS_11">#REF!</definedName>
    <definedName name="UTTSS_12">#REF!</definedName>
    <definedName name="UTTSS_2">#REF!</definedName>
    <definedName name="UTTSS_3">#REF!</definedName>
    <definedName name="UTTSS_4">#REF!</definedName>
    <definedName name="UTTSS_5">#REF!</definedName>
    <definedName name="UTTSS_6">#REF!</definedName>
    <definedName name="UTTSS_7">#REF!</definedName>
    <definedName name="UTTSS_8">#REF!</definedName>
    <definedName name="UTTSS_9">#REF!</definedName>
    <definedName name="WEX_ADJ_108_PROD">#REF!</definedName>
    <definedName name="WEX_ADJ_111_PROD">#REF!</definedName>
    <definedName name="WY_CET_PER1">#REF!</definedName>
    <definedName name="WY_CET_PER10">#REF!</definedName>
    <definedName name="WY_CET_PER11">#REF!</definedName>
    <definedName name="WY_CET_PER12">#REF!</definedName>
    <definedName name="WY_CET_PER2">#REF!</definedName>
    <definedName name="WY_CET_PER3">#REF!</definedName>
    <definedName name="WY_CET_PER4">#REF!</definedName>
    <definedName name="WY_CET_PER5">#REF!</definedName>
    <definedName name="WY_CET_PER6">#REF!</definedName>
    <definedName name="WY_CET_PER7">#REF!</definedName>
    <definedName name="WY_CET_PER8">#REF!</definedName>
    <definedName name="WY_CET_PER9">#REF!</definedName>
    <definedName name="WY_CIS_PER1">#REF!</definedName>
    <definedName name="WY_CIS_PER10">#REF!</definedName>
    <definedName name="WY_CIS_PER11">#REF!</definedName>
    <definedName name="WY_CIS_PER12">#REF!</definedName>
    <definedName name="WY_CIS_PER2">#REF!</definedName>
    <definedName name="WY_CIS_PER3">#REF!</definedName>
    <definedName name="WY_CIS_PER4">#REF!</definedName>
    <definedName name="WY_CIS_PER5">#REF!</definedName>
    <definedName name="WY_CIS_PER6">#REF!</definedName>
    <definedName name="WY_CIS_PER7">#REF!</definedName>
    <definedName name="WY_CIS_PER8">#REF!</definedName>
    <definedName name="WY_CIS_PER9">#REF!</definedName>
    <definedName name="WY_DSM_PER1">#REF!</definedName>
    <definedName name="WY_DSM_PER10">#REF!</definedName>
    <definedName name="WY_DSM_PER11">#REF!</definedName>
    <definedName name="WY_DSM_PER12">#REF!</definedName>
    <definedName name="WY_DSM_PER2">#REF!</definedName>
    <definedName name="WY_DSM_PER3">#REF!</definedName>
    <definedName name="WY_DSM_PER4">#REF!</definedName>
    <definedName name="WY_DSM_PER5">#REF!</definedName>
    <definedName name="WY_DSM_PER6">#REF!</definedName>
    <definedName name="WY_DSM_PER7">#REF!</definedName>
    <definedName name="WY_DSM_PER8">#REF!</definedName>
    <definedName name="WY_DSM_PER9">#REF!</definedName>
    <definedName name="WY_F1">#REF!</definedName>
    <definedName name="WY_GS">#REF!</definedName>
    <definedName name="WY_GSW">#REF!</definedName>
    <definedName name="WY_I2">#REF!</definedName>
    <definedName name="WY_I4">#REF!</definedName>
    <definedName name="WY_IC">#REF!</definedName>
    <definedName name="WY_IC1">#REF!</definedName>
    <definedName name="WY_IC2">#REF!</definedName>
    <definedName name="WY_IC3">#REF!</definedName>
    <definedName name="WY_IC8">#REF!</definedName>
    <definedName name="WY_IT">#REF!</definedName>
    <definedName name="WY_NGV">#REF!</definedName>
    <definedName name="WYCUSTOMERS">#REF!</definedName>
    <definedName name="WYF1CUSTOMERS">#REF!</definedName>
    <definedName name="WYF1DNG">#REF!</definedName>
    <definedName name="WYF1DTH">#REF!</definedName>
    <definedName name="WYF1GAS">#REF!</definedName>
    <definedName name="WYFS_1">#REF!</definedName>
    <definedName name="WYFS_10">#REF!</definedName>
    <definedName name="WYFS_11">#REF!</definedName>
    <definedName name="WYFS_12">#REF!</definedName>
    <definedName name="WYFS_2">#REF!</definedName>
    <definedName name="WYFS_3">#REF!</definedName>
    <definedName name="WYFS_4">#REF!</definedName>
    <definedName name="WYFS_5">#REF!</definedName>
    <definedName name="WYFS_6">#REF!</definedName>
    <definedName name="WYFS_7">#REF!</definedName>
    <definedName name="WYFS_8">#REF!</definedName>
    <definedName name="WYFS_9">#REF!</definedName>
    <definedName name="WYGSCUSTOMERS">#REF!</definedName>
    <definedName name="WYGSDNG">#REF!</definedName>
    <definedName name="WYGSDTH">#REF!</definedName>
    <definedName name="WYGSGAS">#REF!</definedName>
    <definedName name="WYGSL_1">#REF!</definedName>
    <definedName name="WYGSL_10">#REF!</definedName>
    <definedName name="WYGSL_11">#REF!</definedName>
    <definedName name="WYGSL_12">#REF!</definedName>
    <definedName name="WYGSL_2">#REF!</definedName>
    <definedName name="WYGSL_3">#REF!</definedName>
    <definedName name="WYGSL_4">#REF!</definedName>
    <definedName name="WYGSL_5">#REF!</definedName>
    <definedName name="WYGSL_6">#REF!</definedName>
    <definedName name="WYGSL_7">#REF!</definedName>
    <definedName name="WYGSL_8">#REF!</definedName>
    <definedName name="WYGSL_9">#REF!</definedName>
    <definedName name="WYGSS_1">#REF!</definedName>
    <definedName name="WYGSS_10">#REF!</definedName>
    <definedName name="WYGSS_11">#REF!</definedName>
    <definedName name="WYGSS_12">#REF!</definedName>
    <definedName name="WYGSS_2">#REF!</definedName>
    <definedName name="WYGSS_3">#REF!</definedName>
    <definedName name="WYGSS_4">#REF!</definedName>
    <definedName name="WYGSS_5">#REF!</definedName>
    <definedName name="WYGSS_6">#REF!</definedName>
    <definedName name="WYGSS_7">#REF!</definedName>
    <definedName name="WYGSS_8">#REF!</definedName>
    <definedName name="WYGSS_9">#REF!</definedName>
    <definedName name="WYGSSIF">#REF!</definedName>
    <definedName name="WYGSWCUSTOMERS">#REF!</definedName>
    <definedName name="WYGSWDNG">#REF!</definedName>
    <definedName name="WYGSWDTH">#REF!</definedName>
    <definedName name="WYGSWGAS">#REF!</definedName>
    <definedName name="WYI2CUSTOMERS">#REF!</definedName>
    <definedName name="WYI2DNG">#REF!</definedName>
    <definedName name="WYI2DTH">#REF!</definedName>
    <definedName name="WYI2GAS">#REF!</definedName>
    <definedName name="WYI2SNG">#REF!</definedName>
    <definedName name="WYI4CUSTOMERS">#REF!</definedName>
    <definedName name="WYI4DNG">#REF!</definedName>
    <definedName name="WYI4DTH">#REF!</definedName>
    <definedName name="WYI4GAS">#REF!</definedName>
    <definedName name="WYI4SNG">#REF!</definedName>
    <definedName name="WYICCUSTOMERS">#REF!</definedName>
    <definedName name="WYICDNG">#REF!</definedName>
    <definedName name="WYICDTH">#REF!</definedName>
    <definedName name="WYICGAS">#REF!</definedName>
    <definedName name="WYICSDNG">#REF!</definedName>
    <definedName name="WYICSDTH">#REF!</definedName>
    <definedName name="WYICSGAS">#REF!</definedName>
    <definedName name="WYICT_1">#REF!</definedName>
    <definedName name="WYICT_10">#REF!</definedName>
    <definedName name="WYICT_11">#REF!</definedName>
    <definedName name="WYICT_12">#REF!</definedName>
    <definedName name="WYICT_2">#REF!</definedName>
    <definedName name="WYICT_3">#REF!</definedName>
    <definedName name="WYICT_4">#REF!</definedName>
    <definedName name="WYICT_5">#REF!</definedName>
    <definedName name="WYICT_6">#REF!</definedName>
    <definedName name="WYICT_7">#REF!</definedName>
    <definedName name="WYICT_8">#REF!</definedName>
    <definedName name="WYICT_9">#REF!</definedName>
    <definedName name="WYIS_1">#REF!</definedName>
    <definedName name="WYIS_10">#REF!</definedName>
    <definedName name="WYIS_11">#REF!</definedName>
    <definedName name="WYIS_12">#REF!</definedName>
    <definedName name="WYIS_2">#REF!</definedName>
    <definedName name="WYIS_3">#REF!</definedName>
    <definedName name="WYIS_4">#REF!</definedName>
    <definedName name="WYIS_5">#REF!</definedName>
    <definedName name="WYIS_6">#REF!</definedName>
    <definedName name="WYIS_7">#REF!</definedName>
    <definedName name="WYIS_8">#REF!</definedName>
    <definedName name="WYIS_9">#REF!</definedName>
    <definedName name="WYIT_1">#REF!</definedName>
    <definedName name="WYIT_10">#REF!</definedName>
    <definedName name="WYIT_11">#REF!</definedName>
    <definedName name="WYIT_12">#REF!</definedName>
    <definedName name="WYIT_2">#REF!</definedName>
    <definedName name="WYIT_3">#REF!</definedName>
    <definedName name="WYIT_4">#REF!</definedName>
    <definedName name="WYIT_5">#REF!</definedName>
    <definedName name="WYIT_6">#REF!</definedName>
    <definedName name="WYIT_7">#REF!</definedName>
    <definedName name="WYIT_8">#REF!</definedName>
    <definedName name="WYIT_9">#REF!</definedName>
    <definedName name="WYITCUSTOMERS">#REF!</definedName>
    <definedName name="WYITDNG">#REF!</definedName>
    <definedName name="WYITDTH">#REF!</definedName>
    <definedName name="WYITGAS">#REF!</definedName>
    <definedName name="Wym_Rates">#REF!</definedName>
    <definedName name="WYNGV_1">#REF!</definedName>
    <definedName name="WYNGV_10">#REF!</definedName>
    <definedName name="WYNGV_11">#REF!</definedName>
    <definedName name="WYNGV_12">#REF!</definedName>
    <definedName name="WYNGV_2">#REF!</definedName>
    <definedName name="WYNGV_3">#REF!</definedName>
    <definedName name="WYNGV_4">#REF!</definedName>
    <definedName name="WYNGV_5">#REF!</definedName>
    <definedName name="WYNGV_6">#REF!</definedName>
    <definedName name="WYNGV_7">#REF!</definedName>
    <definedName name="WYNGV_8">#REF!</definedName>
    <definedName name="WYNGV_9">#REF!</definedName>
    <definedName name="WYNGVCUSTOMERS">#REF!</definedName>
    <definedName name="WYNGVDNG">#REF!</definedName>
    <definedName name="WYNGVDTH">#REF!</definedName>
    <definedName name="WYNGVGAS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2" l="1"/>
  <c r="A25" i="2" s="1"/>
  <c r="A26" i="2" s="1"/>
  <c r="A27" i="2" s="1"/>
  <c r="A28" i="2" s="1"/>
  <c r="F18" i="2"/>
  <c r="R41" i="1"/>
  <c r="R94" i="1"/>
  <c r="Q94" i="1"/>
  <c r="P94" i="1"/>
  <c r="O94" i="1"/>
  <c r="N94" i="1"/>
  <c r="K94" i="1"/>
  <c r="J94" i="1"/>
  <c r="I94" i="1"/>
  <c r="H94" i="1"/>
  <c r="R26" i="1"/>
  <c r="Q26" i="1"/>
  <c r="P26" i="1"/>
  <c r="O26" i="1"/>
  <c r="N26" i="1"/>
  <c r="M26" i="1"/>
  <c r="L26" i="1"/>
  <c r="J26" i="1"/>
  <c r="I26" i="1"/>
  <c r="H26" i="1"/>
  <c r="F26" i="1"/>
  <c r="H97" i="1"/>
  <c r="A14" i="2"/>
  <c r="A15" i="2" s="1"/>
  <c r="A16" i="2" s="1"/>
  <c r="A17" i="2" s="1"/>
  <c r="A18" i="2" s="1"/>
  <c r="A21" i="2" s="1"/>
  <c r="A22" i="2" s="1"/>
  <c r="A23" i="2" s="1"/>
  <c r="M94" i="1"/>
  <c r="L94" i="1"/>
  <c r="N130" i="1"/>
  <c r="N129" i="1"/>
  <c r="N127" i="1"/>
  <c r="K26" i="1"/>
  <c r="A15" i="1"/>
  <c r="A16" i="1" s="1"/>
  <c r="A17" i="1" s="1"/>
  <c r="A18" i="1" s="1"/>
  <c r="A19" i="1" s="1"/>
  <c r="A20" i="1" s="1"/>
  <c r="A21" i="1" s="1"/>
  <c r="A23" i="1" s="1"/>
  <c r="A24" i="1" s="1"/>
  <c r="A25" i="1" s="1"/>
  <c r="A26" i="1" s="1"/>
  <c r="A28" i="1" s="1"/>
  <c r="A29" i="1" s="1"/>
  <c r="A30" i="1" s="1"/>
  <c r="A32" i="1" s="1"/>
  <c r="A33" i="1" s="1"/>
  <c r="A34" i="1" s="1"/>
  <c r="A35" i="1" s="1"/>
  <c r="A37" i="1" s="1"/>
  <c r="A38" i="1" s="1"/>
  <c r="A39" i="1" s="1"/>
  <c r="A40" i="1" s="1"/>
  <c r="A41" i="1" s="1"/>
  <c r="A44" i="1" s="1"/>
  <c r="A47" i="1" s="1"/>
  <c r="A50" i="1" s="1"/>
  <c r="A52" i="1" s="1"/>
  <c r="A53" i="1" s="1"/>
  <c r="A54" i="1" s="1"/>
  <c r="A55" i="1" s="1"/>
  <c r="A56" i="1" s="1"/>
  <c r="A57" i="1" s="1"/>
  <c r="A58" i="1" s="1"/>
  <c r="A59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6" i="1" s="1"/>
  <c r="A79" i="1" s="1"/>
  <c r="A81" i="1" s="1"/>
  <c r="A84" i="1" s="1"/>
  <c r="A86" i="1" s="1"/>
  <c r="A88" i="1" s="1"/>
  <c r="A90" i="1" s="1"/>
  <c r="A93" i="1" s="1"/>
  <c r="A94" i="1" s="1"/>
  <c r="A95" i="1" s="1"/>
  <c r="A96" i="1" s="1"/>
  <c r="A97" i="1" s="1"/>
  <c r="H18" i="2" l="1"/>
  <c r="F16" i="1"/>
  <c r="J41" i="1"/>
  <c r="N41" i="1"/>
  <c r="G59" i="1"/>
  <c r="P59" i="1"/>
  <c r="R18" i="2"/>
  <c r="F25" i="2"/>
  <c r="J35" i="1"/>
  <c r="J44" i="1" s="1"/>
  <c r="M41" i="1"/>
  <c r="F22" i="2"/>
  <c r="F19" i="1"/>
  <c r="F66" i="1"/>
  <c r="M35" i="1"/>
  <c r="F32" i="1"/>
  <c r="L59" i="1"/>
  <c r="N73" i="1"/>
  <c r="L35" i="1"/>
  <c r="F17" i="1"/>
  <c r="I41" i="1"/>
  <c r="F24" i="2"/>
  <c r="G73" i="1"/>
  <c r="F18" i="1"/>
  <c r="N35" i="1"/>
  <c r="N44" i="1" s="1"/>
  <c r="K59" i="1"/>
  <c r="I73" i="1"/>
  <c r="F23" i="2"/>
  <c r="Q41" i="1"/>
  <c r="F20" i="1"/>
  <c r="F94" i="1" s="1"/>
  <c r="F29" i="1"/>
  <c r="G18" i="2"/>
  <c r="O18" i="2"/>
  <c r="P18" i="2"/>
  <c r="Q18" i="2"/>
  <c r="J96" i="1"/>
  <c r="K18" i="2"/>
  <c r="I18" i="2"/>
  <c r="L18" i="2"/>
  <c r="M18" i="2"/>
  <c r="N18" i="2"/>
  <c r="J18" i="2"/>
  <c r="F57" i="1"/>
  <c r="I96" i="1"/>
  <c r="H41" i="1"/>
  <c r="F30" i="1"/>
  <c r="L41" i="1"/>
  <c r="K96" i="1"/>
  <c r="L96" i="1"/>
  <c r="M96" i="1"/>
  <c r="G41" i="1"/>
  <c r="K41" i="1"/>
  <c r="Q96" i="1"/>
  <c r="G21" i="1"/>
  <c r="R59" i="1"/>
  <c r="H59" i="1"/>
  <c r="J59" i="1"/>
  <c r="H21" i="1"/>
  <c r="H35" i="1"/>
  <c r="F40" i="1"/>
  <c r="H96" i="1"/>
  <c r="F33" i="1"/>
  <c r="H73" i="1"/>
  <c r="F56" i="1"/>
  <c r="J73" i="1"/>
  <c r="K97" i="1"/>
  <c r="P21" i="1"/>
  <c r="M21" i="1"/>
  <c r="R73" i="1"/>
  <c r="G97" i="1"/>
  <c r="F34" i="1"/>
  <c r="I97" i="1"/>
  <c r="N21" i="1"/>
  <c r="O35" i="1"/>
  <c r="J97" i="1"/>
  <c r="P35" i="1"/>
  <c r="O41" i="1"/>
  <c r="Q35" i="1"/>
  <c r="P41" i="1"/>
  <c r="M59" i="1"/>
  <c r="F55" i="1"/>
  <c r="F58" i="1"/>
  <c r="K73" i="1"/>
  <c r="I59" i="1"/>
  <c r="Q21" i="1"/>
  <c r="R35" i="1"/>
  <c r="R44" i="1" s="1"/>
  <c r="N59" i="1"/>
  <c r="F54" i="1"/>
  <c r="F64" i="1"/>
  <c r="L73" i="1"/>
  <c r="L76" i="1" s="1"/>
  <c r="F69" i="1"/>
  <c r="F72" i="1"/>
  <c r="I21" i="1"/>
  <c r="O21" i="1"/>
  <c r="O59" i="1"/>
  <c r="M73" i="1"/>
  <c r="F67" i="1"/>
  <c r="J21" i="1"/>
  <c r="F63" i="1"/>
  <c r="I35" i="1"/>
  <c r="Q59" i="1"/>
  <c r="O73" i="1"/>
  <c r="P73" i="1"/>
  <c r="P76" i="1" s="1"/>
  <c r="K35" i="1"/>
  <c r="F31" i="1"/>
  <c r="Q73" i="1"/>
  <c r="F71" i="1"/>
  <c r="R21" i="1"/>
  <c r="L21" i="1"/>
  <c r="K21" i="1"/>
  <c r="F39" i="1"/>
  <c r="N96" i="1"/>
  <c r="L97" i="1"/>
  <c r="G35" i="1"/>
  <c r="G94" i="1"/>
  <c r="O96" i="1"/>
  <c r="M97" i="1"/>
  <c r="F53" i="1"/>
  <c r="F62" i="1"/>
  <c r="P96" i="1"/>
  <c r="N97" i="1"/>
  <c r="F88" i="1"/>
  <c r="O97" i="1"/>
  <c r="G26" i="1"/>
  <c r="R96" i="1"/>
  <c r="P97" i="1"/>
  <c r="F65" i="1"/>
  <c r="F90" i="1"/>
  <c r="G96" i="1"/>
  <c r="Q97" i="1"/>
  <c r="F38" i="1"/>
  <c r="F70" i="1"/>
  <c r="R97" i="1"/>
  <c r="F68" i="1"/>
  <c r="M44" i="1" l="1"/>
  <c r="K76" i="1"/>
  <c r="G76" i="1"/>
  <c r="Q44" i="1"/>
  <c r="I44" i="1"/>
  <c r="I47" i="1" s="1"/>
  <c r="I76" i="1"/>
  <c r="N76" i="1"/>
  <c r="L44" i="1"/>
  <c r="L47" i="1" s="1"/>
  <c r="F21" i="1"/>
  <c r="H44" i="1"/>
  <c r="H47" i="1" s="1"/>
  <c r="H84" i="1" s="1"/>
  <c r="H13" i="2" s="1"/>
  <c r="H15" i="2" s="1"/>
  <c r="J76" i="1"/>
  <c r="K44" i="1"/>
  <c r="K47" i="1" s="1"/>
  <c r="K84" i="1" s="1"/>
  <c r="K13" i="2" s="1"/>
  <c r="H76" i="1"/>
  <c r="F35" i="1"/>
  <c r="P44" i="1"/>
  <c r="P47" i="1" s="1"/>
  <c r="J47" i="1"/>
  <c r="J84" i="1" s="1"/>
  <c r="J13" i="2" s="1"/>
  <c r="R76" i="1"/>
  <c r="M76" i="1"/>
  <c r="Q76" i="1"/>
  <c r="N47" i="1"/>
  <c r="O44" i="1"/>
  <c r="O47" i="1" s="1"/>
  <c r="Q47" i="1"/>
  <c r="F59" i="1"/>
  <c r="M47" i="1"/>
  <c r="M84" i="1" s="1"/>
  <c r="M13" i="2" s="1"/>
  <c r="O76" i="1"/>
  <c r="R47" i="1"/>
  <c r="R84" i="1" s="1"/>
  <c r="R13" i="2" s="1"/>
  <c r="G44" i="1"/>
  <c r="G47" i="1" s="1"/>
  <c r="F73" i="1"/>
  <c r="F41" i="1"/>
  <c r="H21" i="2" l="1"/>
  <c r="H26" i="2" s="1"/>
  <c r="H27" i="2" s="1"/>
  <c r="H28" i="2" s="1"/>
  <c r="H17" i="2"/>
  <c r="K21" i="2"/>
  <c r="K26" i="2" s="1"/>
  <c r="K27" i="2" s="1"/>
  <c r="K28" i="2" s="1"/>
  <c r="K17" i="2"/>
  <c r="K15" i="2"/>
  <c r="M21" i="2"/>
  <c r="M26" i="2" s="1"/>
  <c r="M27" i="2" s="1"/>
  <c r="M28" i="2" s="1"/>
  <c r="M15" i="2"/>
  <c r="M17" i="2"/>
  <c r="R21" i="2"/>
  <c r="R26" i="2" s="1"/>
  <c r="R27" i="2" s="1"/>
  <c r="R28" i="2" s="1"/>
  <c r="R15" i="2"/>
  <c r="R17" i="2"/>
  <c r="J21" i="2"/>
  <c r="J26" i="2" s="1"/>
  <c r="J27" i="2" s="1"/>
  <c r="J28" i="2" s="1"/>
  <c r="J17" i="2"/>
  <c r="J15" i="2"/>
  <c r="H93" i="1"/>
  <c r="H95" i="1" s="1"/>
  <c r="P84" i="1"/>
  <c r="P13" i="2" s="1"/>
  <c r="J93" i="1"/>
  <c r="J95" i="1" s="1"/>
  <c r="L84" i="1"/>
  <c r="L13" i="2" s="1"/>
  <c r="I84" i="1"/>
  <c r="F76" i="1"/>
  <c r="K93" i="1"/>
  <c r="K95" i="1" s="1"/>
  <c r="O84" i="1"/>
  <c r="O13" i="2" s="1"/>
  <c r="N84" i="1"/>
  <c r="N13" i="2" s="1"/>
  <c r="M93" i="1"/>
  <c r="M95" i="1" s="1"/>
  <c r="F44" i="1"/>
  <c r="F47" i="1" s="1"/>
  <c r="G84" i="1"/>
  <c r="G13" i="2" s="1"/>
  <c r="Q84" i="1"/>
  <c r="P93" i="1" l="1"/>
  <c r="P95" i="1" s="1"/>
  <c r="F84" i="1"/>
  <c r="Q93" i="1"/>
  <c r="Q95" i="1" s="1"/>
  <c r="Q13" i="2"/>
  <c r="G21" i="2"/>
  <c r="G26" i="2" s="1"/>
  <c r="G27" i="2" s="1"/>
  <c r="G28" i="2" s="1"/>
  <c r="G15" i="2"/>
  <c r="G17" i="2"/>
  <c r="N21" i="2"/>
  <c r="N26" i="2" s="1"/>
  <c r="N27" i="2" s="1"/>
  <c r="N28" i="2" s="1"/>
  <c r="N15" i="2"/>
  <c r="N17" i="2"/>
  <c r="O15" i="2"/>
  <c r="O21" i="2"/>
  <c r="O26" i="2" s="1"/>
  <c r="O27" i="2" s="1"/>
  <c r="O28" i="2" s="1"/>
  <c r="O17" i="2"/>
  <c r="I93" i="1"/>
  <c r="I95" i="1" s="1"/>
  <c r="I13" i="2"/>
  <c r="L15" i="2"/>
  <c r="L21" i="2"/>
  <c r="L26" i="2" s="1"/>
  <c r="L27" i="2" s="1"/>
  <c r="L28" i="2" s="1"/>
  <c r="L17" i="2"/>
  <c r="L93" i="1"/>
  <c r="L95" i="1" s="1"/>
  <c r="P21" i="2"/>
  <c r="P26" i="2" s="1"/>
  <c r="P27" i="2" s="1"/>
  <c r="P28" i="2" s="1"/>
  <c r="P15" i="2"/>
  <c r="P17" i="2"/>
  <c r="G93" i="1"/>
  <c r="G95" i="1" s="1"/>
  <c r="O93" i="1"/>
  <c r="O95" i="1" s="1"/>
  <c r="N93" i="1"/>
  <c r="N95" i="1" s="1"/>
  <c r="R93" i="1"/>
  <c r="R95" i="1" s="1"/>
  <c r="F13" i="2" l="1"/>
  <c r="F15" i="2" s="1"/>
  <c r="F93" i="1"/>
  <c r="F95" i="1" s="1"/>
  <c r="I21" i="2"/>
  <c r="I26" i="2" s="1"/>
  <c r="I27" i="2" s="1"/>
  <c r="I28" i="2" s="1"/>
  <c r="I17" i="2"/>
  <c r="I15" i="2"/>
  <c r="Q21" i="2"/>
  <c r="Q26" i="2" s="1"/>
  <c r="Q27" i="2" s="1"/>
  <c r="Q28" i="2" s="1"/>
  <c r="Q15" i="2"/>
  <c r="Q17" i="2"/>
  <c r="F17" i="2" l="1"/>
  <c r="F21" i="2"/>
  <c r="F26" i="2" s="1"/>
  <c r="F27" i="2" s="1"/>
  <c r="F28" i="2" s="1"/>
</calcChain>
</file>

<file path=xl/sharedStrings.xml><?xml version="1.0" encoding="utf-8"?>
<sst xmlns="http://schemas.openxmlformats.org/spreadsheetml/2006/main" count="160" uniqueCount="115">
  <si>
    <t>Enbridge Gas Utah</t>
  </si>
  <si>
    <t>Docket No. 25-057-06</t>
  </si>
  <si>
    <t>Page 1 of 2</t>
  </si>
  <si>
    <t>COST OF SERVICE SUMMARY AND ALLOCATIONS TO RATE CLASSES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</si>
  <si>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</si>
  <si>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</si>
  <si>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</si>
  <si>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</si>
  <si>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</si>
  <si>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</si>
  <si>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</si>
  <si>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</si>
  <si>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</si>
  <si>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</si>
  <si>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</si>
  <si>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Allocations to Rate Classes</t>
  </si>
  <si>
    <t>Description</t>
  </si>
  <si>
    <t>NET INCOME SUMMARY</t>
  </si>
  <si>
    <t>Utility Operating Revenue</t>
  </si>
  <si>
    <t>System Distribution Non-Gas Revenue</t>
  </si>
  <si>
    <t>Total Utility Operating Revenue</t>
  </si>
  <si>
    <t>Utility Operating Expenses</t>
  </si>
  <si>
    <t>Gas Purchase Expenses</t>
  </si>
  <si>
    <t>Value of Peaking Supply</t>
  </si>
  <si>
    <t>O&amp;M Expenses</t>
  </si>
  <si>
    <t>Other Operating Expenses</t>
  </si>
  <si>
    <t>Total Utility Operating Expenses</t>
  </si>
  <si>
    <t>NET OPERATING INCOME</t>
  </si>
  <si>
    <t>RATE BASE SUMMARY</t>
  </si>
  <si>
    <t>Net Utility Plant</t>
  </si>
  <si>
    <t>Total Net Utility Plant</t>
  </si>
  <si>
    <t>Other Rate Base Accounts</t>
  </si>
  <si>
    <t>164-1</t>
  </si>
  <si>
    <t>190008</t>
  </si>
  <si>
    <t>235-1</t>
  </si>
  <si>
    <t>253-1</t>
  </si>
  <si>
    <t>Total Other Rate Base Accounts</t>
  </si>
  <si>
    <t>TOTAL RATE BASE</t>
  </si>
  <si>
    <t>Return On Rate Base- Actual</t>
  </si>
  <si>
    <t>Return On Equity - Actual</t>
  </si>
  <si>
    <t>General Related Revenue Class Allocation</t>
  </si>
  <si>
    <t>Net Cost of Service Collected in Rates</t>
  </si>
  <si>
    <t>Page 2 of 2</t>
  </si>
  <si>
    <t>GS</t>
  </si>
  <si>
    <t>TSS</t>
  </si>
  <si>
    <t>TSM</t>
  </si>
  <si>
    <t>TSL</t>
  </si>
  <si>
    <t>Annual Revenue before Deficiency</t>
  </si>
  <si>
    <t xml:space="preserve">Return on Rate Base </t>
  </si>
  <si>
    <t>Increase (Decrease) to equal ROR</t>
  </si>
  <si>
    <t>Revenue Neutral Spread</t>
  </si>
  <si>
    <t>Percentage Change from Current Revenues</t>
  </si>
  <si>
    <t>Rate of Return Index</t>
  </si>
  <si>
    <t>Deficiency</t>
  </si>
  <si>
    <t>Increase (Decrease) to equal allowed ROR</t>
  </si>
  <si>
    <t>COS Adjustment TBF</t>
  </si>
  <si>
    <t>COS Adjustment NGV</t>
  </si>
  <si>
    <t>EGU Exhibit 5.07</t>
  </si>
  <si>
    <t>Utah - DEC 2026 Adjusted Avg  Results CET</t>
  </si>
  <si>
    <t>12 Months Ended : Dec-2026</t>
  </si>
  <si>
    <t>Average Projected Revenue 2026</t>
  </si>
  <si>
    <t>System Supplier Non-Gas Revenue</t>
  </si>
  <si>
    <t>System Commodity Revenue</t>
  </si>
  <si>
    <t>Pass-Through Related Other Revenue</t>
  </si>
  <si>
    <t>General Related Other Revenue</t>
  </si>
  <si>
    <t>Utah</t>
  </si>
  <si>
    <t>Total Gas Purchase Expenses</t>
  </si>
  <si>
    <t>Production</t>
  </si>
  <si>
    <t>Distribution</t>
  </si>
  <si>
    <t>Storage</t>
  </si>
  <si>
    <t>Customer Accounts</t>
  </si>
  <si>
    <t>Customer Service &amp; Information</t>
  </si>
  <si>
    <t>Administrative &amp; General</t>
  </si>
  <si>
    <t>Total O&amp;M Expense</t>
  </si>
  <si>
    <t>Depreciation, Depletion, Amortization</t>
  </si>
  <si>
    <t>Taxes Other Than Income Taxes</t>
  </si>
  <si>
    <t>Income Taxes</t>
  </si>
  <si>
    <t>Total Other Operating Expenses</t>
  </si>
  <si>
    <t>Gas Plant In Service</t>
  </si>
  <si>
    <t>Gas Plant Held For Future Use</t>
  </si>
  <si>
    <t>Completed Construction Not Classified</t>
  </si>
  <si>
    <t>Accumulated Depreciation</t>
  </si>
  <si>
    <t>Accumulated Amort &amp; Depletion</t>
  </si>
  <si>
    <t>Other Regulatory Liabilities</t>
  </si>
  <si>
    <t>Materials &amp; Supplies</t>
  </si>
  <si>
    <t>Gas Stored Underground</t>
  </si>
  <si>
    <t>Prepayments</t>
  </si>
  <si>
    <t>Accum Deferred Income Tax Federal</t>
  </si>
  <si>
    <t>Accum Deferred Income Tax State</t>
  </si>
  <si>
    <t>Customer Deposits</t>
  </si>
  <si>
    <t>Misc Customer Credits</t>
  </si>
  <si>
    <t>Unclaimed Customer Deposits</t>
  </si>
  <si>
    <t>Deferred Investment Tax Credits</t>
  </si>
  <si>
    <t>Accum Deferred Income Taxes</t>
  </si>
  <si>
    <t>Working Capital - Cash</t>
  </si>
  <si>
    <t>Cost of Service (Line 25 + Line 26)</t>
  </si>
  <si>
    <t>Deficiency (((Line 49 * Line 59) - Line 26) * Tax Factor)</t>
  </si>
  <si>
    <t>TBF Subsidy COS Adjustment</t>
  </si>
  <si>
    <t>NGV Subsidy COS Adjustment</t>
  </si>
  <si>
    <t>Total Cost Of Service incl./Deficiency</t>
  </si>
  <si>
    <t>Revenue Requirement</t>
  </si>
  <si>
    <t>Return On Rate Base - Allowed</t>
  </si>
  <si>
    <t>Return On Equity - Allowed</t>
  </si>
  <si>
    <t>Jurisdiction</t>
  </si>
  <si>
    <t>DNG Related</t>
  </si>
  <si>
    <t>GSS</t>
  </si>
  <si>
    <t>GSM</t>
  </si>
  <si>
    <t>GSL</t>
  </si>
  <si>
    <t>FS</t>
  </si>
  <si>
    <t>IS</t>
  </si>
  <si>
    <t>TBF</t>
  </si>
  <si>
    <t>NGV</t>
  </si>
  <si>
    <t>Total</t>
  </si>
  <si>
    <t>Current Revenue Analysis @ 4.94%</t>
  </si>
  <si>
    <t>Proposed Revenue Analysis @ 7.61%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</si>
</sst>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(* #,##0_);_(* \(#,##0\);_(* &quot;-&quot;??_);_(@_)"/>
    <numFmt numFmtId="165" formatCode="mmmm\ d\,\ yyyy\ \ \ h:mm\ AM/PM"/>
    <numFmt numFmtId="166" formatCode="0_);\(0\)"/>
    <numFmt numFmtId="167" formatCode="#,##0.0000_);\(#,##0.0000\)"/>
    <numFmt numFmtId="168" formatCode="0.0000%"/>
    <numFmt numFmtId="169" formatCode="0.0%"/>
  </numFmts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43" fontId="1" fillId="0" borderId="0" applyFont="0" applyFill="0" applyBorder="0" applyProtection="0"/>
    <xf numFmtId="9" fontId="1" fillId="0" borderId="0" applyFont="0" applyFill="0" applyBorder="0" applyAlignment="0" applyProtection="0"/>
    <xf numFmtId="0" fontId="5" fillId="0" borderId="0"/>
  </cellStyleXfs>
  <cellXfs count="121">
    <xf numFmtId="0" fontId="0" fillId="0" borderId="0" xfId="0"/>
    <xf numFmtId="37" fontId="1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right"/>
    </xf>
    <xf numFmtId="164" fontId="3" fillId="0" borderId="0" xfId="1" applyNumberFormat="1" applyFont="1" applyFill="1" applyAlignment="1">
      <alignment horizontal="left"/>
    </xf>
    <xf numFmtId="37" fontId="3" fillId="0" borderId="0" xfId="1" applyNumberFormat="1" applyFont="1" applyFill="1" applyAlignment="1">
      <alignment horizontal="center"/>
    </xf>
    <xf numFmtId="10" fontId="3" fillId="0" borderId="0" xfId="0" quotePrefix="1" applyNumberFormat="1" applyFont="1" applyAlignment="1">
      <alignment horizontal="left"/>
    </xf>
    <xf numFmtId="37" fontId="3" fillId="0" borderId="0" xfId="1" applyNumberFormat="1" applyFont="1" applyFill="1"/>
    <xf numFmtId="37" fontId="1" fillId="0" borderId="0" xfId="1" applyNumberFormat="1" applyFont="1" applyFill="1" applyAlignment="1">
      <alignment horizontal="left"/>
    </xf>
    <xf numFmtId="37" fontId="1" fillId="0" borderId="0" xfId="1" applyNumberFormat="1" applyFont="1" applyFill="1"/>
    <xf numFmtId="37" fontId="3" fillId="0" borderId="0" xfId="1" applyNumberFormat="1" applyFont="1" applyFill="1" applyAlignment="1">
      <alignment horizontal="left"/>
    </xf>
    <xf numFmtId="165" fontId="3" fillId="0" borderId="0" xfId="0" applyNumberFormat="1" applyFont="1" applyAlignment="1">
      <alignment horizontal="left"/>
    </xf>
    <xf numFmtId="37" fontId="3" fillId="0" borderId="0" xfId="1" applyNumberFormat="1" applyFont="1" applyFill="1" applyBorder="1" applyAlignment="1">
      <alignment horizontal="center"/>
    </xf>
    <xf numFmtId="37" fontId="3" fillId="0" borderId="0" xfId="1" quotePrefix="1" applyNumberFormat="1" applyFont="1" applyFill="1" applyAlignment="1">
      <alignment horizontal="center"/>
    </xf>
    <xf numFmtId="37" fontId="3" fillId="0" borderId="1" xfId="1" quotePrefix="1" applyNumberFormat="1" applyFont="1" applyFill="1" applyBorder="1" applyAlignment="1">
      <alignment horizontal="center"/>
    </xf>
    <xf numFmtId="37" fontId="3" fillId="0" borderId="2" xfId="1" applyNumberFormat="1" applyFont="1" applyFill="1" applyBorder="1" applyAlignment="1">
      <alignment horizontal="center"/>
    </xf>
    <xf numFmtId="37" fontId="3" fillId="0" borderId="3" xfId="1" applyNumberFormat="1" applyFont="1" applyFill="1" applyBorder="1" applyAlignment="1">
      <alignment horizontal="center"/>
    </xf>
    <xf numFmtId="37" fontId="3" fillId="0" borderId="1" xfId="1" applyNumberFormat="1" applyFont="1" applyFill="1" applyBorder="1" applyAlignment="1">
      <alignment horizontal="center"/>
    </xf>
    <xf numFmtId="166" fontId="1" fillId="0" borderId="0" xfId="1" applyNumberFormat="1" applyFont="1" applyFill="1" applyAlignment="1">
      <alignment horizontal="center"/>
    </xf>
    <xf numFmtId="0" fontId="1" fillId="0" borderId="3" xfId="0" applyFont="1" applyBorder="1"/>
    <xf numFmtId="0" fontId="1" fillId="0" borderId="1" xfId="0" applyFont="1" applyBorder="1"/>
    <xf numFmtId="37" fontId="3" fillId="0" borderId="1" xfId="1" applyNumberFormat="1" applyFont="1" applyFill="1" applyBorder="1"/>
    <xf numFmtId="37" fontId="3" fillId="0" borderId="6" xfId="1" applyNumberFormat="1" applyFont="1" applyFill="1" applyBorder="1" applyAlignment="1">
      <alignment horizontal="center"/>
    </xf>
    <xf numFmtId="37" fontId="3" fillId="0" borderId="5" xfId="1" applyNumberFormat="1" applyFont="1" applyFill="1" applyBorder="1" applyAlignment="1">
      <alignment horizontal="center"/>
    </xf>
    <xf numFmtId="37" fontId="3" fillId="0" borderId="7" xfId="1" applyNumberFormat="1" applyFont="1" applyFill="1" applyBorder="1" applyAlignment="1">
      <alignment horizontal="center"/>
    </xf>
    <xf numFmtId="0" fontId="1" fillId="0" borderId="0" xfId="1" applyNumberFormat="1" applyFont="1" applyFill="1" applyAlignment="1">
      <alignment horizontal="center"/>
    </xf>
    <xf numFmtId="37" fontId="1" fillId="0" borderId="1" xfId="1" applyNumberFormat="1" applyFont="1" applyFill="1" applyBorder="1"/>
    <xf numFmtId="37" fontId="1" fillId="0" borderId="2" xfId="1" applyNumberFormat="1" applyFont="1" applyFill="1" applyBorder="1"/>
    <xf numFmtId="37" fontId="1" fillId="0" borderId="0" xfId="1" applyNumberFormat="1" applyFont="1" applyFill="1" applyBorder="1"/>
    <xf numFmtId="37" fontId="1" fillId="0" borderId="3" xfId="1" applyNumberFormat="1" applyFont="1" applyFill="1" applyBorder="1"/>
    <xf numFmtId="167" fontId="1" fillId="0" borderId="0" xfId="1" applyNumberFormat="1" applyFont="1" applyFill="1" applyBorder="1"/>
    <xf numFmtId="37" fontId="1" fillId="2" borderId="0" xfId="1" applyNumberFormat="1" applyFont="1" applyFill="1"/>
    <xf numFmtId="37" fontId="1" fillId="2" borderId="1" xfId="1" applyNumberFormat="1" applyFont="1" applyFill="1" applyBorder="1" applyAlignment="1">
      <alignment horizontal="right"/>
    </xf>
    <xf numFmtId="37" fontId="1" fillId="2" borderId="1" xfId="1" applyNumberFormat="1" applyFont="1" applyFill="1" applyBorder="1"/>
    <xf numFmtId="37" fontId="1" fillId="0" borderId="1" xfId="1" applyNumberFormat="1" applyFont="1" applyFill="1" applyBorder="1" applyAlignment="1">
      <alignment horizontal="right"/>
    </xf>
    <xf numFmtId="37" fontId="1" fillId="0" borderId="8" xfId="1" applyNumberFormat="1" applyFont="1" applyFill="1" applyBorder="1"/>
    <xf numFmtId="37" fontId="1" fillId="0" borderId="9" xfId="1" applyNumberFormat="1" applyFont="1" applyFill="1" applyBorder="1"/>
    <xf numFmtId="37" fontId="1" fillId="0" borderId="4" xfId="1" applyNumberFormat="1" applyFont="1" applyFill="1" applyBorder="1"/>
    <xf numFmtId="37" fontId="1" fillId="0" borderId="10" xfId="1" applyNumberFormat="1" applyFont="1" applyFill="1" applyBorder="1"/>
    <xf numFmtId="37" fontId="1" fillId="0" borderId="11" xfId="1" applyNumberFormat="1" applyFont="1" applyFill="1" applyBorder="1"/>
    <xf numFmtId="37" fontId="1" fillId="0" borderId="12" xfId="1" applyNumberFormat="1" applyFont="1" applyFill="1" applyBorder="1"/>
    <xf numFmtId="37" fontId="1" fillId="0" borderId="13" xfId="1" applyNumberFormat="1" applyFont="1" applyFill="1" applyBorder="1"/>
    <xf numFmtId="37" fontId="1" fillId="0" borderId="14" xfId="1" applyNumberFormat="1" applyFont="1" applyFill="1" applyBorder="1"/>
    <xf numFmtId="37" fontId="4" fillId="0" borderId="0" xfId="1" applyNumberFormat="1" applyFont="1" applyFill="1" applyBorder="1"/>
    <xf numFmtId="37" fontId="4" fillId="0" borderId="3" xfId="1" applyNumberFormat="1" applyFont="1" applyFill="1" applyBorder="1"/>
    <xf numFmtId="37" fontId="1" fillId="0" borderId="5" xfId="1" applyNumberFormat="1" applyFont="1" applyFill="1" applyBorder="1"/>
    <xf numFmtId="37" fontId="1" fillId="0" borderId="6" xfId="1" applyNumberFormat="1" applyFont="1" applyFill="1" applyBorder="1"/>
    <xf numFmtId="37" fontId="1" fillId="0" borderId="15" xfId="1" applyNumberFormat="1" applyFont="1" applyFill="1" applyBorder="1"/>
    <xf numFmtId="37" fontId="1" fillId="0" borderId="7" xfId="1" applyNumberFormat="1" applyFont="1" applyFill="1" applyBorder="1"/>
    <xf numFmtId="164" fontId="1" fillId="0" borderId="0" xfId="1" applyNumberFormat="1" applyFont="1" applyFill="1"/>
    <xf numFmtId="37" fontId="3" fillId="0" borderId="0" xfId="1" quotePrefix="1" applyNumberFormat="1" applyFont="1" applyFill="1" applyAlignment="1">
      <alignment horizontal="left"/>
    </xf>
    <xf numFmtId="49" fontId="1" fillId="0" borderId="0" xfId="1" quotePrefix="1" applyNumberFormat="1" applyFont="1" applyFill="1" applyAlignment="1">
      <alignment horizontal="left"/>
    </xf>
    <xf numFmtId="164" fontId="1" fillId="0" borderId="0" xfId="1" quotePrefix="1" applyNumberFormat="1" applyFont="1" applyFill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/>
    <xf numFmtId="37" fontId="1" fillId="0" borderId="1" xfId="0" applyNumberFormat="1" applyFont="1" applyBorder="1"/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0" xfId="1" quotePrefix="1" applyNumberFormat="1" applyFont="1" applyFill="1" applyAlignment="1">
      <alignment horizontal="left"/>
    </xf>
    <xf numFmtId="10" fontId="1" fillId="0" borderId="1" xfId="1" applyNumberFormat="1" applyFont="1" applyFill="1" applyBorder="1" applyAlignment="1">
      <alignment horizontal="right"/>
    </xf>
    <xf numFmtId="10" fontId="1" fillId="0" borderId="2" xfId="0" applyNumberFormat="1" applyFont="1" applyBorder="1"/>
    <xf numFmtId="10" fontId="1" fillId="0" borderId="0" xfId="0" applyNumberFormat="1" applyFont="1"/>
    <xf numFmtId="10" fontId="1" fillId="0" borderId="3" xfId="0" applyNumberFormat="1" applyFont="1" applyBorder="1"/>
    <xf numFmtId="10" fontId="1" fillId="0" borderId="1" xfId="0" applyNumberFormat="1" applyFont="1" applyBorder="1"/>
    <xf numFmtId="37" fontId="1" fillId="0" borderId="5" xfId="0" applyNumberFormat="1" applyFont="1" applyBorder="1"/>
    <xf numFmtId="37" fontId="1" fillId="0" borderId="6" xfId="0" applyNumberFormat="1" applyFont="1" applyBorder="1"/>
    <xf numFmtId="37" fontId="1" fillId="0" borderId="15" xfId="0" applyNumberFormat="1" applyFont="1" applyBorder="1"/>
    <xf numFmtId="37" fontId="1" fillId="0" borderId="7" xfId="0" applyNumberFormat="1" applyFont="1" applyBorder="1"/>
    <xf numFmtId="0" fontId="1" fillId="0" borderId="2" xfId="0" applyFont="1" applyBorder="1"/>
    <xf numFmtId="0" fontId="1" fillId="0" borderId="0" xfId="0" quotePrefix="1" applyFont="1" applyAlignment="1">
      <alignment horizontal="left"/>
    </xf>
    <xf numFmtId="3" fontId="1" fillId="0" borderId="11" xfId="0" applyNumberFormat="1" applyFont="1" applyBorder="1"/>
    <xf numFmtId="3" fontId="1" fillId="0" borderId="12" xfId="0" applyNumberFormat="1" applyFont="1" applyBorder="1"/>
    <xf numFmtId="3" fontId="1" fillId="0" borderId="13" xfId="0" applyNumberFormat="1" applyFont="1" applyBorder="1"/>
    <xf numFmtId="3" fontId="1" fillId="0" borderId="14" xfId="0" applyNumberFormat="1" applyFont="1" applyBorder="1"/>
    <xf numFmtId="0" fontId="3" fillId="3" borderId="0" xfId="0" applyFont="1" applyFill="1"/>
    <xf numFmtId="0" fontId="1" fillId="3" borderId="0" xfId="0" applyFont="1" applyFill="1"/>
    <xf numFmtId="37" fontId="1" fillId="3" borderId="1" xfId="0" applyNumberFormat="1" applyFont="1" applyFill="1" applyBorder="1"/>
    <xf numFmtId="37" fontId="0" fillId="0" borderId="0" xfId="0" applyNumberFormat="1"/>
    <xf numFmtId="43" fontId="1" fillId="0" borderId="0" xfId="1" applyFont="1" applyFill="1"/>
    <xf numFmtId="2" fontId="1" fillId="0" borderId="0" xfId="2" applyNumberFormat="1" applyFont="1" applyFill="1" applyBorder="1"/>
    <xf numFmtId="164" fontId="1" fillId="0" borderId="0" xfId="0" applyNumberFormat="1" applyFont="1"/>
    <xf numFmtId="10" fontId="1" fillId="0" borderId="0" xfId="2" applyNumberFormat="1" applyFont="1" applyFill="1"/>
    <xf numFmtId="2" fontId="1" fillId="0" borderId="0" xfId="0" applyNumberFormat="1" applyFont="1"/>
    <xf numFmtId="168" fontId="1" fillId="0" borderId="0" xfId="2" applyNumberFormat="1" applyFont="1" applyFill="1"/>
    <xf numFmtId="0" fontId="1" fillId="0" borderId="0" xfId="3" applyFont="1"/>
    <xf numFmtId="0" fontId="2" fillId="0" borderId="0" xfId="3" applyFont="1" applyAlignment="1">
      <alignment horizontal="right"/>
    </xf>
    <xf numFmtId="0" fontId="5" fillId="0" borderId="0" xfId="3"/>
    <xf numFmtId="10" fontId="3" fillId="0" borderId="0" xfId="3" quotePrefix="1" applyNumberFormat="1" applyFont="1" applyAlignment="1">
      <alignment horizontal="left"/>
    </xf>
    <xf numFmtId="37" fontId="1" fillId="0" borderId="0" xfId="3" applyNumberFormat="1" applyFont="1"/>
    <xf numFmtId="165" fontId="3" fillId="0" borderId="0" xfId="3" applyNumberFormat="1" applyFont="1" applyAlignment="1">
      <alignment horizontal="left"/>
    </xf>
    <xf numFmtId="0" fontId="1" fillId="0" borderId="3" xfId="3" applyFont="1" applyBorder="1"/>
    <xf numFmtId="0" fontId="1" fillId="0" borderId="1" xfId="3" applyFont="1" applyBorder="1"/>
    <xf numFmtId="37" fontId="3" fillId="0" borderId="2" xfId="1" applyNumberFormat="1" applyFont="1" applyFill="1" applyBorder="1"/>
    <xf numFmtId="37" fontId="3" fillId="0" borderId="0" xfId="1" applyNumberFormat="1" applyFont="1" applyFill="1" applyBorder="1"/>
    <xf numFmtId="37" fontId="3" fillId="0" borderId="3" xfId="1" applyNumberFormat="1" applyFont="1" applyFill="1" applyBorder="1"/>
    <xf numFmtId="37" fontId="3" fillId="0" borderId="5" xfId="1" applyNumberFormat="1" applyFont="1" applyFill="1" applyBorder="1"/>
    <xf numFmtId="37" fontId="3" fillId="0" borderId="7" xfId="1" applyNumberFormat="1" applyFont="1" applyFill="1" applyBorder="1"/>
    <xf numFmtId="37" fontId="3" fillId="0" borderId="15" xfId="1" applyNumberFormat="1" applyFont="1" applyFill="1" applyBorder="1" applyAlignment="1">
      <alignment horizontal="center"/>
    </xf>
    <xf numFmtId="0" fontId="3" fillId="0" borderId="0" xfId="3" applyFont="1"/>
    <xf numFmtId="0" fontId="1" fillId="0" borderId="0" xfId="3" applyFont="1" applyAlignment="1">
      <alignment horizontal="left"/>
    </xf>
    <xf numFmtId="37" fontId="5" fillId="0" borderId="0" xfId="3" applyNumberFormat="1"/>
    <xf numFmtId="10" fontId="5" fillId="0" borderId="0" xfId="3" applyNumberFormat="1"/>
    <xf numFmtId="164" fontId="5" fillId="0" borderId="0" xfId="3" applyNumberFormat="1"/>
    <xf numFmtId="164" fontId="0" fillId="0" borderId="0" xfId="1" applyNumberFormat="1" applyFont="1"/>
    <xf numFmtId="164" fontId="0" fillId="0" borderId="0" xfId="1" applyNumberFormat="1" applyFont="1" applyFill="1"/>
    <xf numFmtId="169" fontId="0" fillId="0" borderId="0" xfId="2" applyNumberFormat="1" applyFont="1"/>
    <xf numFmtId="169" fontId="0" fillId="0" borderId="0" xfId="2" applyNumberFormat="1" applyFont="1" applyFill="1"/>
    <xf numFmtId="43" fontId="0" fillId="0" borderId="0" xfId="1" applyFont="1"/>
    <xf numFmtId="43" fontId="0" fillId="0" borderId="0" xfId="1" applyFont="1" applyFill="1"/>
    <xf numFmtId="37" fontId="5" fillId="0" borderId="16" xfId="3" applyNumberFormat="1" applyBorder="1"/>
    <xf numFmtId="10" fontId="0" fillId="0" borderId="0" xfId="2" applyNumberFormat="1" applyFont="1"/>
    <xf numFmtId="10" fontId="0" fillId="0" borderId="0" xfId="2" applyNumberFormat="1" applyFont="1" applyFill="1"/>
    <xf numFmtId="0" fontId="0" fillId="0" borderId="0" xfId="1" applyNumberFormat="1" applyFont="1"/>
    <xf numFmtId="0" fontId="1" fillId="0" borderId="0" xfId="0" applyFont="1" applyAlignment="1">
      <alignment horizontal="left"/>
    </xf>
    <xf numFmtId="37" fontId="3" fillId="0" borderId="0" xfId="1" quotePrefix="1" applyNumberFormat="1" applyFont="1" applyFill="1" applyAlignment="1">
      <alignment horizontal="center"/>
    </xf>
    <xf numFmtId="37" fontId="3" fillId="0" borderId="2" xfId="1" applyNumberFormat="1" applyFont="1" applyFill="1" applyBorder="1" applyAlignment="1">
      <alignment horizontal="center"/>
    </xf>
    <xf numFmtId="37" fontId="3" fillId="0" borderId="0" xfId="1" applyNumberFormat="1" applyFont="1" applyFill="1" applyBorder="1" applyAlignment="1">
      <alignment horizontal="center"/>
    </xf>
    <xf numFmtId="37" fontId="3" fillId="0" borderId="3" xfId="1" applyNumberFormat="1" applyFont="1" applyFill="1" applyBorder="1" applyAlignment="1">
      <alignment horizontal="center"/>
    </xf>
    <xf numFmtId="37" fontId="3" fillId="0" borderId="5" xfId="1" applyNumberFormat="1" applyFont="1" applyFill="1" applyBorder="1" applyAlignment="1">
      <alignment horizontal="center"/>
    </xf>
    <xf numFmtId="37" fontId="3" fillId="0" borderId="0" xfId="1" applyNumberFormat="1" applyFont="1" applyFill="1" applyAlignment="1">
      <alignment horizontal="left"/>
    </xf>
    <xf numFmtId="37" fontId="3" fillId="0" borderId="0" xfId="1" quotePrefix="1" applyNumberFormat="1" applyFont="1" applyFill="1" applyAlignment="1">
      <alignment horizontal="left"/>
    </xf>
  </cellXfs>
  <cellStyles count="4">
    <cellStyle name="Comma" xfId="1" builtinId="3"/>
    <cellStyle name="Normal" xfId="0" builtinId="0"/>
    <cellStyle name="Normal 2" xfId="3" xr:uid="{D87F5329-1EC4-4F1B-B579-97802798E0AD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479BD-866A-41D1-8383-E6B9F6791EFB}">
  <sheetPr>
    <pageSetUpPr fitToPage="1"/>
  </sheetPr>
  <dimension ref="A1:V130"/>
  <sheetViews>
    <sheetView tabSelected="1" zoomScaleNormal="100" workbookViewId="0">
      <selection activeCell="G4" sqref="G4:G5"/>
    </sheetView>
  </sheetViews>
  <sheetFormatPr defaultColWidth="9.109375" defaultRowHeight="13.2" x14ac:dyDescent="0.25"/>
  <cols>
    <col min="1" max="1" width="4.109375" style="2" customWidth="1"/>
    <col min="2" max="2" width="2.6640625" style="2" customWidth="1"/>
    <col min="3" max="3" width="6.6640625" style="2" customWidth="1"/>
    <col min="4" max="4" width="11.88671875" style="2" customWidth="1"/>
    <col min="5" max="5" width="24.88671875" style="2" customWidth="1"/>
    <col min="6" max="6" width="14.5546875" style="2" customWidth="1"/>
    <col min="7" max="7" width="14.109375" style="2" bestFit="1" customWidth="1"/>
    <col min="8" max="8" width="15.33203125" style="2" hidden="1" customWidth="1"/>
    <col min="9" max="10" width="12.33203125" style="2" hidden="1" customWidth="1"/>
    <col min="11" max="11" width="10.77734375" style="2" bestFit="1" customWidth="1"/>
    <col min="12" max="12" width="9.77734375" style="2" bestFit="1" customWidth="1"/>
    <col min="13" max="16" width="11.77734375" style="2" bestFit="1" customWidth="1"/>
    <col min="17" max="17" width="10.77734375" style="2" bestFit="1" customWidth="1"/>
    <col min="18" max="18" width="14.44140625" style="2" bestFit="1" customWidth="1"/>
    <col min="19" max="19" width="3.44140625" style="2" customWidth="1"/>
    <col min="20" max="20" width="11.33203125" style="2" bestFit="1" customWidth="1"/>
    <col min="21" max="16384" width="9.109375" style="2"/>
  </cols>
  <sheetData>
    <row r="1" spans="1:22" ht="15.6" x14ac:dyDescent="0.3">
      <c r="A1" s="1"/>
      <c r="Q1" s="3" t="s">
        <v>0</v>
      </c>
    </row>
    <row r="2" spans="1:22" ht="15.6" x14ac:dyDescent="0.3">
      <c r="Q2" s="3" t="s">
        <v>1</v>
      </c>
    </row>
    <row r="3" spans="1:22" ht="15.6" x14ac:dyDescent="0.3">
      <c r="A3" s="4" t="s">
        <v>0</v>
      </c>
      <c r="C3" s="5"/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 t="s">
        <v>57</v>
      </c>
    </row>
    <row r="4" spans="1:22" ht="15.6" x14ac:dyDescent="0.3">
      <c r="A4" s="4" t="s">
        <v>58</v>
      </c>
      <c r="B4" s="7"/>
      <c r="C4" s="8"/>
      <c r="D4" s="8"/>
      <c r="E4" s="9"/>
      <c r="F4" s="10"/>
      <c r="G4" s="10"/>
      <c r="H4" s="1"/>
      <c r="I4" s="1"/>
      <c r="J4" s="1"/>
      <c r="K4" s="1"/>
      <c r="L4" s="1"/>
      <c r="M4" s="1"/>
      <c r="N4" s="1"/>
      <c r="O4" s="1"/>
      <c r="P4" s="1"/>
      <c r="Q4" s="3" t="s">
        <v>2</v>
      </c>
      <c r="S4" s="9"/>
    </row>
    <row r="5" spans="1:22" ht="15.6" x14ac:dyDescent="0.3">
      <c r="A5" s="4" t="s">
        <v>59</v>
      </c>
      <c r="B5" s="7"/>
      <c r="C5" s="8"/>
      <c r="D5" s="8"/>
      <c r="E5" s="9"/>
      <c r="F5" s="10"/>
      <c r="G5" s="10"/>
      <c r="H5" s="1"/>
      <c r="I5" s="1"/>
      <c r="J5" s="1"/>
      <c r="K5" s="1"/>
      <c r="L5" s="1"/>
      <c r="M5" s="1"/>
      <c r="N5" s="1"/>
      <c r="O5" s="1"/>
      <c r="P5" s="1"/>
      <c r="Q5" s="3"/>
      <c r="R5" s="1"/>
      <c r="S5" s="9"/>
    </row>
    <row r="6" spans="1:22" x14ac:dyDescent="0.25">
      <c r="A6" s="4"/>
      <c r="B6" s="7"/>
      <c r="C6" s="8"/>
      <c r="D6" s="8"/>
      <c r="E6" s="9"/>
      <c r="F6" s="114" t="s">
        <v>3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7"/>
      <c r="S6" s="5"/>
    </row>
    <row r="7" spans="1:22" x14ac:dyDescent="0.25">
      <c r="A7" s="4"/>
      <c r="B7" s="11"/>
      <c r="C7" s="11"/>
      <c r="D7" s="11"/>
      <c r="E7" s="11"/>
      <c r="F7" s="12"/>
      <c r="G7" s="12"/>
      <c r="H7" s="12"/>
      <c r="I7" s="5"/>
      <c r="J7" s="13"/>
      <c r="K7" s="8"/>
      <c r="L7" s="8"/>
      <c r="M7" s="8"/>
      <c r="N7" s="8"/>
      <c r="O7" s="8"/>
      <c r="P7" s="5"/>
      <c r="Q7" s="5"/>
      <c r="R7" s="5"/>
      <c r="S7" s="5"/>
    </row>
    <row r="8" spans="1:22" x14ac:dyDescent="0.25">
      <c r="E8" s="5" t="s">
        <v>4</v>
      </c>
      <c r="F8" s="14" t="s">
        <v>5</v>
      </c>
      <c r="G8" s="12" t="s">
        <v>6</v>
      </c>
      <c r="H8" s="15" t="s">
        <v>6</v>
      </c>
      <c r="I8" s="12" t="s">
        <v>7</v>
      </c>
      <c r="J8" s="12" t="s">
        <v>8</v>
      </c>
      <c r="K8" s="12" t="s">
        <v>7</v>
      </c>
      <c r="L8" s="12" t="s">
        <v>8</v>
      </c>
      <c r="M8" s="12" t="s">
        <v>9</v>
      </c>
      <c r="N8" s="12" t="s">
        <v>10</v>
      </c>
      <c r="O8" s="12" t="s">
        <v>11</v>
      </c>
      <c r="P8" s="12" t="s">
        <v>12</v>
      </c>
      <c r="Q8" s="16" t="s">
        <v>13</v>
      </c>
      <c r="R8" s="17" t="s">
        <v>14</v>
      </c>
      <c r="S8" s="13"/>
    </row>
    <row r="9" spans="1:22" x14ac:dyDescent="0.25">
      <c r="A9" s="18"/>
      <c r="B9" s="7"/>
      <c r="C9" s="7"/>
      <c r="D9" s="7"/>
      <c r="E9" s="7"/>
      <c r="F9" s="17" t="s">
        <v>65</v>
      </c>
      <c r="G9" s="15"/>
      <c r="Q9" s="19"/>
      <c r="R9" s="20"/>
    </row>
    <row r="10" spans="1:22" x14ac:dyDescent="0.25">
      <c r="A10" s="18"/>
      <c r="B10" s="7"/>
      <c r="C10" s="7"/>
      <c r="D10" s="7"/>
      <c r="E10" s="7"/>
      <c r="F10" s="17" t="s">
        <v>103</v>
      </c>
      <c r="G10" s="115" t="s">
        <v>15</v>
      </c>
      <c r="H10" s="116"/>
      <c r="I10" s="116"/>
      <c r="J10" s="116"/>
      <c r="K10" s="116"/>
      <c r="L10" s="116"/>
      <c r="M10" s="116"/>
      <c r="N10" s="116"/>
      <c r="O10" s="116"/>
      <c r="P10" s="116"/>
      <c r="Q10" s="117"/>
      <c r="R10" s="21"/>
      <c r="S10" s="12"/>
    </row>
    <row r="11" spans="1:22" ht="13.8" thickBot="1" x14ac:dyDescent="0.3">
      <c r="A11" s="18"/>
      <c r="B11" s="118" t="s">
        <v>16</v>
      </c>
      <c r="C11" s="118"/>
      <c r="D11" s="118"/>
      <c r="E11" s="118"/>
      <c r="F11" s="22" t="s">
        <v>104</v>
      </c>
      <c r="G11" s="23" t="s">
        <v>43</v>
      </c>
      <c r="H11" s="23" t="s">
        <v>105</v>
      </c>
      <c r="I11" s="23" t="s">
        <v>106</v>
      </c>
      <c r="J11" s="23" t="s">
        <v>107</v>
      </c>
      <c r="K11" s="23" t="s">
        <v>108</v>
      </c>
      <c r="L11" s="23" t="s">
        <v>109</v>
      </c>
      <c r="M11" s="23" t="s">
        <v>44</v>
      </c>
      <c r="N11" s="23" t="s">
        <v>45</v>
      </c>
      <c r="O11" s="23" t="s">
        <v>46</v>
      </c>
      <c r="P11" s="23" t="s">
        <v>110</v>
      </c>
      <c r="Q11" s="24" t="s">
        <v>111</v>
      </c>
      <c r="R11" s="22" t="s">
        <v>112</v>
      </c>
      <c r="S11" s="12"/>
    </row>
    <row r="12" spans="1:22" ht="6.9" customHeight="1" x14ac:dyDescent="0.25">
      <c r="A12" s="18"/>
      <c r="B12" s="12"/>
      <c r="C12" s="12"/>
      <c r="D12" s="12"/>
      <c r="E12" s="12"/>
      <c r="F12" s="17"/>
      <c r="G12" s="15"/>
      <c r="H12" s="12"/>
      <c r="I12" s="12"/>
      <c r="J12" s="12"/>
      <c r="K12" s="12"/>
      <c r="L12" s="12"/>
      <c r="M12" s="12"/>
      <c r="N12" s="12"/>
      <c r="O12" s="12"/>
      <c r="P12" s="12"/>
      <c r="Q12" s="16"/>
      <c r="R12" s="17"/>
      <c r="S12" s="12"/>
    </row>
    <row r="13" spans="1:22" x14ac:dyDescent="0.25">
      <c r="A13" s="25">
        <v>1</v>
      </c>
      <c r="B13" s="119" t="s">
        <v>17</v>
      </c>
      <c r="C13" s="119"/>
      <c r="D13" s="119"/>
      <c r="E13" s="119"/>
      <c r="F13" s="26"/>
      <c r="G13" s="27"/>
      <c r="H13" s="28"/>
      <c r="I13" s="28"/>
      <c r="J13" s="28"/>
      <c r="K13" s="28"/>
      <c r="L13" s="28"/>
      <c r="M13" s="28"/>
      <c r="N13" s="28"/>
      <c r="O13" s="28"/>
      <c r="P13" s="28"/>
      <c r="Q13" s="29"/>
      <c r="R13" s="26"/>
      <c r="S13" s="28"/>
    </row>
    <row r="14" spans="1:22" ht="6.9" customHeight="1" x14ac:dyDescent="0.25">
      <c r="A14" s="25"/>
      <c r="B14" s="5"/>
      <c r="C14" s="5"/>
      <c r="D14" s="5"/>
      <c r="E14" s="5"/>
      <c r="F14" s="26"/>
      <c r="G14" s="27"/>
      <c r="H14" s="28"/>
      <c r="I14" s="28"/>
      <c r="J14" s="28"/>
      <c r="K14" s="28"/>
      <c r="L14" s="28"/>
      <c r="M14" s="28"/>
      <c r="N14" s="28"/>
      <c r="O14" s="28"/>
      <c r="P14" s="28"/>
      <c r="Q14" s="29"/>
      <c r="R14" s="26"/>
      <c r="S14" s="28"/>
    </row>
    <row r="15" spans="1:22" x14ac:dyDescent="0.25">
      <c r="A15" s="25">
        <f>+A13+1</f>
        <v>2</v>
      </c>
      <c r="B15" s="7" t="s">
        <v>18</v>
      </c>
      <c r="C15" s="9"/>
      <c r="D15" s="9"/>
      <c r="E15" s="9"/>
      <c r="F15" s="26"/>
      <c r="G15" s="28"/>
      <c r="H15" s="30"/>
      <c r="I15" s="30"/>
      <c r="J15" s="30"/>
      <c r="K15" s="28"/>
      <c r="L15" s="28"/>
      <c r="M15" s="28"/>
      <c r="N15" s="28"/>
      <c r="O15" s="28"/>
      <c r="P15" s="28"/>
      <c r="Q15" s="29"/>
      <c r="R15" s="26"/>
      <c r="S15" s="28"/>
      <c r="U15" s="1"/>
    </row>
    <row r="16" spans="1:22" ht="12" customHeight="1" x14ac:dyDescent="0.25">
      <c r="A16" s="25">
        <f t="shared" ref="A16:A21" si="0">+A15+1</f>
        <v>3</v>
      </c>
      <c r="B16" s="7"/>
      <c r="C16" s="9"/>
      <c r="D16" s="31" t="s">
        <v>60</v>
      </c>
      <c r="E16" s="31"/>
      <c r="F16" s="32">
        <f t="shared" ref="F16:F20" si="1">SUM(G16,K16:Q16)</f>
        <v>541975207.8431493</v>
      </c>
      <c r="G16" s="27">
        <v>474642708.55963302</v>
      </c>
      <c r="H16" s="28">
        <v>0</v>
      </c>
      <c r="I16" s="28">
        <v>0</v>
      </c>
      <c r="J16" s="28">
        <v>0</v>
      </c>
      <c r="K16" s="28">
        <v>3669116.7921594335</v>
      </c>
      <c r="L16" s="28">
        <v>195676.42698917244</v>
      </c>
      <c r="M16" s="28">
        <v>13434034.569154838</v>
      </c>
      <c r="N16" s="28">
        <v>17670268.223827351</v>
      </c>
      <c r="O16" s="28">
        <v>21282676.367969472</v>
      </c>
      <c r="P16" s="28">
        <v>9421078.0388609562</v>
      </c>
      <c r="Q16" s="29">
        <v>1659648.8645550397</v>
      </c>
      <c r="R16" s="33">
        <v>541975207.8431493</v>
      </c>
      <c r="S16" s="28"/>
      <c r="T16" s="31" t="s">
        <v>19</v>
      </c>
      <c r="U16" s="1"/>
      <c r="V16" s="1"/>
    </row>
    <row r="17" spans="1:22" ht="12" customHeight="1" x14ac:dyDescent="0.25">
      <c r="A17" s="25">
        <f t="shared" si="0"/>
        <v>4</v>
      </c>
      <c r="B17" s="7"/>
      <c r="C17" s="9"/>
      <c r="D17" s="9" t="s">
        <v>61</v>
      </c>
      <c r="E17" s="9"/>
      <c r="F17" s="34">
        <f t="shared" si="1"/>
        <v>0</v>
      </c>
      <c r="G17" s="27">
        <v>0</v>
      </c>
      <c r="H17" s="28">
        <v>0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v>0</v>
      </c>
      <c r="Q17" s="29">
        <v>0</v>
      </c>
      <c r="R17" s="26">
        <v>0</v>
      </c>
      <c r="S17" s="28"/>
      <c r="T17" s="1"/>
      <c r="U17" s="1"/>
      <c r="V17" s="1"/>
    </row>
    <row r="18" spans="1:22" ht="12" customHeight="1" x14ac:dyDescent="0.25">
      <c r="A18" s="25">
        <f t="shared" si="0"/>
        <v>5</v>
      </c>
      <c r="B18" s="7"/>
      <c r="C18" s="9"/>
      <c r="D18" s="9" t="s">
        <v>62</v>
      </c>
      <c r="E18" s="9"/>
      <c r="F18" s="34">
        <f t="shared" si="1"/>
        <v>0</v>
      </c>
      <c r="G18" s="27">
        <v>0</v>
      </c>
      <c r="H18" s="28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9">
        <v>0</v>
      </c>
      <c r="R18" s="26">
        <v>0</v>
      </c>
      <c r="S18" s="28"/>
      <c r="T18" s="1"/>
      <c r="U18" s="1"/>
      <c r="V18" s="1"/>
    </row>
    <row r="19" spans="1:22" ht="12" customHeight="1" x14ac:dyDescent="0.25">
      <c r="A19" s="25">
        <f t="shared" si="0"/>
        <v>6</v>
      </c>
      <c r="B19" s="7"/>
      <c r="C19" s="9"/>
      <c r="D19" s="9" t="s">
        <v>63</v>
      </c>
      <c r="E19" s="9"/>
      <c r="F19" s="34">
        <f t="shared" si="1"/>
        <v>0</v>
      </c>
      <c r="G19" s="27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9">
        <v>0</v>
      </c>
      <c r="R19" s="26">
        <v>0</v>
      </c>
      <c r="S19" s="28"/>
      <c r="T19" s="1"/>
      <c r="U19" s="1"/>
      <c r="V19" s="1"/>
    </row>
    <row r="20" spans="1:22" ht="12" customHeight="1" thickBot="1" x14ac:dyDescent="0.3">
      <c r="A20" s="25">
        <f t="shared" si="0"/>
        <v>7</v>
      </c>
      <c r="B20" s="7"/>
      <c r="C20" s="9"/>
      <c r="D20" s="9" t="s">
        <v>64</v>
      </c>
      <c r="E20" s="9"/>
      <c r="F20" s="34">
        <f t="shared" si="1"/>
        <v>12504032.637841003</v>
      </c>
      <c r="G20" s="27">
        <v>11143843.356124725</v>
      </c>
      <c r="H20" s="28">
        <v>0</v>
      </c>
      <c r="I20" s="28">
        <v>0</v>
      </c>
      <c r="J20" s="28">
        <v>0</v>
      </c>
      <c r="K20" s="28">
        <v>62604.833038023884</v>
      </c>
      <c r="L20" s="28">
        <v>3987.5475583109369</v>
      </c>
      <c r="M20" s="28">
        <v>263475.97135727393</v>
      </c>
      <c r="N20" s="28">
        <v>335054.01787538244</v>
      </c>
      <c r="O20" s="28">
        <v>397830.63816196664</v>
      </c>
      <c r="P20" s="28">
        <v>282892.89630789252</v>
      </c>
      <c r="Q20" s="29">
        <v>14343.377417424075</v>
      </c>
      <c r="R20" s="26">
        <v>12504032.637841001</v>
      </c>
      <c r="S20" s="28"/>
      <c r="T20" s="1"/>
      <c r="U20" s="1"/>
      <c r="V20" s="1"/>
    </row>
    <row r="21" spans="1:22" x14ac:dyDescent="0.25">
      <c r="A21" s="25">
        <f t="shared" si="0"/>
        <v>8</v>
      </c>
      <c r="B21" s="7"/>
      <c r="C21" s="9" t="s">
        <v>20</v>
      </c>
      <c r="D21" s="9"/>
      <c r="E21" s="9"/>
      <c r="F21" s="35">
        <f>SUM(F16:F20)</f>
        <v>554479240.48099029</v>
      </c>
      <c r="G21" s="36">
        <f>SUM(G16:G20)</f>
        <v>485786551.91575772</v>
      </c>
      <c r="H21" s="37">
        <f t="shared" ref="H21:Q21" si="2">SUM(H16:H20)</f>
        <v>0</v>
      </c>
      <c r="I21" s="37">
        <f t="shared" si="2"/>
        <v>0</v>
      </c>
      <c r="J21" s="37">
        <f t="shared" si="2"/>
        <v>0</v>
      </c>
      <c r="K21" s="37">
        <f t="shared" si="2"/>
        <v>3731721.6251974571</v>
      </c>
      <c r="L21" s="37">
        <f>SUM(L16:L20)</f>
        <v>199663.97454748338</v>
      </c>
      <c r="M21" s="37">
        <f t="shared" ref="M21:O21" si="3">SUM(M16:M20)</f>
        <v>13697510.540512113</v>
      </c>
      <c r="N21" s="37">
        <f t="shared" si="3"/>
        <v>18005322.241702732</v>
      </c>
      <c r="O21" s="37">
        <f t="shared" si="3"/>
        <v>21680507.00613144</v>
      </c>
      <c r="P21" s="37">
        <f t="shared" si="2"/>
        <v>9703970.9351688493</v>
      </c>
      <c r="Q21" s="38">
        <f t="shared" si="2"/>
        <v>1673992.2419724637</v>
      </c>
      <c r="R21" s="35">
        <f>SUM(R16:R20)</f>
        <v>554479240.48099029</v>
      </c>
      <c r="S21" s="28"/>
      <c r="T21" s="1"/>
      <c r="U21" s="1"/>
      <c r="V21" s="1"/>
    </row>
    <row r="22" spans="1:22" x14ac:dyDescent="0.25">
      <c r="A22" s="25"/>
      <c r="B22" s="7"/>
      <c r="C22" s="9"/>
      <c r="D22" s="9"/>
      <c r="E22" s="9"/>
      <c r="F22" s="26"/>
      <c r="G22" s="27"/>
      <c r="H22" s="28"/>
      <c r="I22" s="28"/>
      <c r="J22" s="28"/>
      <c r="K22" s="28"/>
      <c r="L22" s="28"/>
      <c r="M22" s="28"/>
      <c r="N22" s="28"/>
      <c r="O22" s="28"/>
      <c r="P22" s="28"/>
      <c r="Q22" s="29"/>
      <c r="R22" s="26"/>
      <c r="S22" s="28"/>
      <c r="T22" s="1"/>
      <c r="U22" s="1"/>
      <c r="V22" s="1"/>
    </row>
    <row r="23" spans="1:22" x14ac:dyDescent="0.25">
      <c r="A23" s="25">
        <f>+A21+1</f>
        <v>9</v>
      </c>
      <c r="B23" s="7" t="s">
        <v>21</v>
      </c>
      <c r="C23" s="9"/>
      <c r="D23" s="9"/>
      <c r="E23" s="9"/>
      <c r="F23" s="26"/>
      <c r="G23" s="27"/>
      <c r="H23" s="28"/>
      <c r="I23" s="28"/>
      <c r="J23" s="28"/>
      <c r="K23" s="28"/>
      <c r="L23" s="28"/>
      <c r="M23" s="28"/>
      <c r="N23" s="28"/>
      <c r="O23" s="28"/>
      <c r="P23" s="28"/>
      <c r="Q23" s="29"/>
      <c r="R23" s="26"/>
      <c r="S23" s="28"/>
      <c r="T23" s="1"/>
      <c r="U23" s="1"/>
      <c r="V23" s="1"/>
    </row>
    <row r="24" spans="1:22" x14ac:dyDescent="0.25">
      <c r="A24" s="25">
        <f>+A23+1</f>
        <v>10</v>
      </c>
      <c r="B24" s="7"/>
      <c r="C24" s="9" t="s">
        <v>22</v>
      </c>
      <c r="D24" s="9"/>
      <c r="E24" s="9"/>
      <c r="F24" s="34"/>
      <c r="G24" s="27"/>
      <c r="H24" s="28"/>
      <c r="I24" s="28"/>
      <c r="J24" s="28"/>
      <c r="K24" s="28"/>
      <c r="L24" s="28"/>
      <c r="M24" s="28"/>
      <c r="N24" s="28"/>
      <c r="O24" s="28"/>
      <c r="P24" s="28"/>
      <c r="Q24" s="29"/>
      <c r="R24" s="26"/>
      <c r="S24" s="28"/>
      <c r="T24" s="1"/>
      <c r="U24" s="1"/>
      <c r="V24" s="1"/>
    </row>
    <row r="25" spans="1:22" ht="13.8" thickBot="1" x14ac:dyDescent="0.3">
      <c r="A25" s="25">
        <f>+A24+1</f>
        <v>11</v>
      </c>
      <c r="B25" s="7"/>
      <c r="C25" s="9"/>
      <c r="D25" s="9" t="s">
        <v>65</v>
      </c>
      <c r="E25" s="9" t="s">
        <v>23</v>
      </c>
      <c r="F25" s="34">
        <v>0</v>
      </c>
      <c r="G25" s="27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9">
        <v>0</v>
      </c>
      <c r="R25" s="26">
        <v>0</v>
      </c>
      <c r="S25" s="28"/>
      <c r="T25" s="1"/>
      <c r="U25" s="1"/>
      <c r="V25" s="1"/>
    </row>
    <row r="26" spans="1:22" x14ac:dyDescent="0.25">
      <c r="A26" s="25">
        <f>+A25+1</f>
        <v>12</v>
      </c>
      <c r="B26" s="7"/>
      <c r="C26" s="9"/>
      <c r="D26" s="9" t="s">
        <v>66</v>
      </c>
      <c r="E26" s="9"/>
      <c r="F26" s="35">
        <f>SUM(F24:F25)</f>
        <v>0</v>
      </c>
      <c r="G26" s="36">
        <f>SUM(G24:G25)</f>
        <v>0</v>
      </c>
      <c r="H26" s="37">
        <f t="shared" ref="H26:Q26" si="4">SUM(H24:H25)</f>
        <v>0</v>
      </c>
      <c r="I26" s="37">
        <f t="shared" si="4"/>
        <v>0</v>
      </c>
      <c r="J26" s="37">
        <f t="shared" si="4"/>
        <v>0</v>
      </c>
      <c r="K26" s="37">
        <f t="shared" si="4"/>
        <v>0</v>
      </c>
      <c r="L26" s="37">
        <f t="shared" si="4"/>
        <v>0</v>
      </c>
      <c r="M26" s="37">
        <f>SUM(M24:M25)</f>
        <v>0</v>
      </c>
      <c r="N26" s="37">
        <f>SUM(N24:N25)</f>
        <v>0</v>
      </c>
      <c r="O26" s="37">
        <f t="shared" ref="O26" si="5">SUM(O24:O25)</f>
        <v>0</v>
      </c>
      <c r="P26" s="37">
        <f t="shared" si="4"/>
        <v>0</v>
      </c>
      <c r="Q26" s="38">
        <f t="shared" si="4"/>
        <v>0</v>
      </c>
      <c r="R26" s="35">
        <f>SUM(R24:R25)</f>
        <v>0</v>
      </c>
      <c r="S26" s="28"/>
      <c r="T26" s="1"/>
      <c r="U26" s="1"/>
      <c r="V26" s="1"/>
    </row>
    <row r="27" spans="1:22" x14ac:dyDescent="0.25">
      <c r="A27" s="25"/>
      <c r="B27" s="7"/>
      <c r="C27" s="9"/>
      <c r="D27" s="9"/>
      <c r="E27" s="9"/>
      <c r="F27" s="26"/>
      <c r="G27" s="27"/>
      <c r="H27" s="28"/>
      <c r="I27" s="28"/>
      <c r="J27" s="28"/>
      <c r="K27" s="28"/>
      <c r="L27" s="28"/>
      <c r="M27" s="28"/>
      <c r="N27" s="28"/>
      <c r="O27" s="28"/>
      <c r="P27" s="28"/>
      <c r="Q27" s="29"/>
      <c r="R27" s="26"/>
      <c r="S27" s="28"/>
      <c r="T27" s="1"/>
      <c r="U27" s="1"/>
      <c r="V27" s="1"/>
    </row>
    <row r="28" spans="1:22" x14ac:dyDescent="0.25">
      <c r="A28" s="25">
        <f>+A26+1</f>
        <v>13</v>
      </c>
      <c r="B28" s="7"/>
      <c r="C28" s="9" t="s">
        <v>24</v>
      </c>
      <c r="D28" s="9"/>
      <c r="E28" s="9"/>
      <c r="F28" s="26"/>
      <c r="G28" s="27"/>
      <c r="H28" s="28"/>
      <c r="I28" s="28"/>
      <c r="J28" s="28"/>
      <c r="K28" s="28"/>
      <c r="L28" s="28"/>
      <c r="M28" s="28"/>
      <c r="N28" s="28"/>
      <c r="O28" s="28"/>
      <c r="P28" s="28"/>
      <c r="Q28" s="29"/>
      <c r="R28" s="26"/>
      <c r="S28" s="28"/>
      <c r="T28" s="1"/>
      <c r="U28" s="1"/>
      <c r="V28" s="1"/>
    </row>
    <row r="29" spans="1:22" ht="12" customHeight="1" x14ac:dyDescent="0.25">
      <c r="A29" s="25">
        <f t="shared" ref="A29:A35" si="6">+A28+1</f>
        <v>14</v>
      </c>
      <c r="B29" s="7"/>
      <c r="C29" s="9"/>
      <c r="D29" s="9" t="s">
        <v>67</v>
      </c>
      <c r="E29" s="9"/>
      <c r="F29" s="34">
        <f t="shared" ref="F29:F34" si="7">SUM(G29,K29:Q29)</f>
        <v>-502193.8191802763</v>
      </c>
      <c r="G29" s="27">
        <v>-420197.10809014231</v>
      </c>
      <c r="H29" s="28">
        <v>0</v>
      </c>
      <c r="I29" s="28">
        <v>0</v>
      </c>
      <c r="J29" s="28">
        <v>0</v>
      </c>
      <c r="K29" s="28">
        <v>-2990.0093808794554</v>
      </c>
      <c r="L29" s="28">
        <v>-236.74068027100563</v>
      </c>
      <c r="M29" s="28">
        <v>-14250.525031501102</v>
      </c>
      <c r="N29" s="28">
        <v>-18663.776987413337</v>
      </c>
      <c r="O29" s="28">
        <v>-23197.991093464225</v>
      </c>
      <c r="P29" s="28">
        <v>-19741.637762454327</v>
      </c>
      <c r="Q29" s="29">
        <v>-2916.0301541504773</v>
      </c>
      <c r="R29" s="26">
        <v>-502193.81918027624</v>
      </c>
      <c r="S29" s="28"/>
      <c r="T29" s="1"/>
      <c r="U29" s="1"/>
      <c r="V29" s="1"/>
    </row>
    <row r="30" spans="1:22" ht="12" customHeight="1" x14ac:dyDescent="0.25">
      <c r="A30" s="25">
        <f t="shared" si="6"/>
        <v>15</v>
      </c>
      <c r="B30" s="7"/>
      <c r="C30" s="9"/>
      <c r="D30" s="9" t="s">
        <v>68</v>
      </c>
      <c r="E30" s="9"/>
      <c r="F30" s="34">
        <f t="shared" si="7"/>
        <v>84124137.959757194</v>
      </c>
      <c r="G30" s="27">
        <v>70388599.264254868</v>
      </c>
      <c r="H30" s="28">
        <v>0</v>
      </c>
      <c r="I30" s="28">
        <v>0</v>
      </c>
      <c r="J30" s="28">
        <v>0</v>
      </c>
      <c r="K30" s="28">
        <v>500866.30311110459</v>
      </c>
      <c r="L30" s="28">
        <v>39657.20980061603</v>
      </c>
      <c r="M30" s="28">
        <v>2387152.3064656137</v>
      </c>
      <c r="N30" s="28">
        <v>3126430.6532129575</v>
      </c>
      <c r="O30" s="28">
        <v>3885971.767476602</v>
      </c>
      <c r="P30" s="28">
        <v>3306986.6558514712</v>
      </c>
      <c r="Q30" s="29">
        <v>488473.79958395415</v>
      </c>
      <c r="R30" s="26">
        <v>84124137.959757194</v>
      </c>
      <c r="S30" s="28"/>
      <c r="T30" s="1"/>
      <c r="U30" s="1"/>
      <c r="V30" s="1"/>
    </row>
    <row r="31" spans="1:22" ht="12" customHeight="1" x14ac:dyDescent="0.25">
      <c r="A31" s="25"/>
      <c r="B31" s="7"/>
      <c r="C31" s="9"/>
      <c r="D31" s="9" t="s">
        <v>69</v>
      </c>
      <c r="E31" s="9"/>
      <c r="F31" s="34">
        <f t="shared" si="7"/>
        <v>1971514.5221128569</v>
      </c>
      <c r="G31" s="27">
        <v>1934732.6947127923</v>
      </c>
      <c r="H31" s="27">
        <v>0</v>
      </c>
      <c r="I31" s="27">
        <v>0</v>
      </c>
      <c r="J31" s="27">
        <v>0</v>
      </c>
      <c r="K31" s="28">
        <v>36781.827400064547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9">
        <v>0</v>
      </c>
      <c r="R31" s="26">
        <v>1971514.5221128566</v>
      </c>
      <c r="S31" s="28"/>
      <c r="T31" s="1"/>
      <c r="U31" s="1"/>
      <c r="V31" s="1"/>
    </row>
    <row r="32" spans="1:22" ht="12" customHeight="1" x14ac:dyDescent="0.25">
      <c r="A32" s="25">
        <f>+A30+1</f>
        <v>16</v>
      </c>
      <c r="B32" s="7"/>
      <c r="C32" s="9"/>
      <c r="D32" s="9" t="s">
        <v>70</v>
      </c>
      <c r="E32" s="9"/>
      <c r="F32" s="34">
        <f t="shared" si="7"/>
        <v>21197740.143949527</v>
      </c>
      <c r="G32" s="27">
        <v>20330456.294976089</v>
      </c>
      <c r="H32" s="28">
        <v>0</v>
      </c>
      <c r="I32" s="28">
        <v>0</v>
      </c>
      <c r="J32" s="28">
        <v>0</v>
      </c>
      <c r="K32" s="28">
        <v>51449.70802323641</v>
      </c>
      <c r="L32" s="28">
        <v>2647.9493507151628</v>
      </c>
      <c r="M32" s="28">
        <v>180730.6333576499</v>
      </c>
      <c r="N32" s="28">
        <v>225474.40279671189</v>
      </c>
      <c r="O32" s="28">
        <v>268208.18843000993</v>
      </c>
      <c r="P32" s="28">
        <v>117465.62100379608</v>
      </c>
      <c r="Q32" s="29">
        <v>21307.346011319132</v>
      </c>
      <c r="R32" s="26">
        <v>21197740.143949527</v>
      </c>
      <c r="S32" s="28"/>
      <c r="T32" s="1"/>
      <c r="U32" s="1"/>
      <c r="V32" s="1"/>
    </row>
    <row r="33" spans="1:22" ht="12" customHeight="1" x14ac:dyDescent="0.25">
      <c r="A33" s="25">
        <f t="shared" si="6"/>
        <v>17</v>
      </c>
      <c r="B33" s="7"/>
      <c r="C33" s="9"/>
      <c r="D33" s="9" t="s">
        <v>71</v>
      </c>
      <c r="E33" s="9"/>
      <c r="F33" s="34">
        <f t="shared" si="7"/>
        <v>3531755.1855117395</v>
      </c>
      <c r="G33" s="27">
        <v>2024168.9246457831</v>
      </c>
      <c r="H33" s="28">
        <v>0</v>
      </c>
      <c r="I33" s="28">
        <v>0</v>
      </c>
      <c r="J33" s="28">
        <v>0</v>
      </c>
      <c r="K33" s="28">
        <v>48271.788932688411</v>
      </c>
      <c r="L33" s="28">
        <v>25164.618147204761</v>
      </c>
      <c r="M33" s="28">
        <v>1010047.0974920264</v>
      </c>
      <c r="N33" s="28">
        <v>246037.89896939509</v>
      </c>
      <c r="O33" s="28">
        <v>38845.608854911989</v>
      </c>
      <c r="P33" s="28">
        <v>20664.147563242299</v>
      </c>
      <c r="Q33" s="29">
        <v>118555.10090648715</v>
      </c>
      <c r="R33" s="26">
        <v>3531755.185511739</v>
      </c>
      <c r="S33" s="28"/>
      <c r="T33" s="1"/>
      <c r="U33" s="1"/>
      <c r="V33" s="1"/>
    </row>
    <row r="34" spans="1:22" ht="12" customHeight="1" thickBot="1" x14ac:dyDescent="0.3">
      <c r="A34" s="25">
        <f t="shared" si="6"/>
        <v>18</v>
      </c>
      <c r="B34" s="7"/>
      <c r="C34" s="9"/>
      <c r="D34" s="9" t="s">
        <v>72</v>
      </c>
      <c r="E34" s="9"/>
      <c r="F34" s="34">
        <f t="shared" si="7"/>
        <v>60364028.280273907</v>
      </c>
      <c r="G34" s="27">
        <v>51244598.823848493</v>
      </c>
      <c r="H34" s="28">
        <v>0</v>
      </c>
      <c r="I34" s="28">
        <v>0</v>
      </c>
      <c r="J34" s="28">
        <v>0</v>
      </c>
      <c r="K34" s="28">
        <v>367829.09711512073</v>
      </c>
      <c r="L34" s="28">
        <v>28969.258576268341</v>
      </c>
      <c r="M34" s="28">
        <v>1686567.2734538987</v>
      </c>
      <c r="N34" s="28">
        <v>2187786.5688587991</v>
      </c>
      <c r="O34" s="28">
        <v>2598048.6455761846</v>
      </c>
      <c r="P34" s="28">
        <v>2232364.1981028114</v>
      </c>
      <c r="Q34" s="29">
        <v>17864.414742326309</v>
      </c>
      <c r="R34" s="26">
        <v>60364028.280273899</v>
      </c>
      <c r="S34" s="28"/>
      <c r="T34" s="1"/>
      <c r="U34" s="1"/>
      <c r="V34" s="1"/>
    </row>
    <row r="35" spans="1:22" x14ac:dyDescent="0.25">
      <c r="A35" s="25">
        <f t="shared" si="6"/>
        <v>19</v>
      </c>
      <c r="B35" s="7"/>
      <c r="C35" s="9"/>
      <c r="D35" s="9" t="s">
        <v>73</v>
      </c>
      <c r="E35" s="9"/>
      <c r="F35" s="35">
        <f>SUM(F29:F34)</f>
        <v>170686982.27242494</v>
      </c>
      <c r="G35" s="36">
        <f>SUM(G29:G34)</f>
        <v>145502358.89434788</v>
      </c>
      <c r="H35" s="37">
        <f t="shared" ref="H35:Q35" si="8">SUM(H29:H34)</f>
        <v>0</v>
      </c>
      <c r="I35" s="37">
        <f t="shared" si="8"/>
        <v>0</v>
      </c>
      <c r="J35" s="37">
        <f t="shared" si="8"/>
        <v>0</v>
      </c>
      <c r="K35" s="37">
        <f t="shared" si="8"/>
        <v>1002208.7152013351</v>
      </c>
      <c r="L35" s="37">
        <f t="shared" si="8"/>
        <v>96202.29519453329</v>
      </c>
      <c r="M35" s="37">
        <f t="shared" si="8"/>
        <v>5250246.7857376877</v>
      </c>
      <c r="N35" s="37">
        <f t="shared" si="8"/>
        <v>5767065.7468504496</v>
      </c>
      <c r="O35" s="37">
        <f t="shared" si="8"/>
        <v>6767876.2192442445</v>
      </c>
      <c r="P35" s="37">
        <f t="shared" si="8"/>
        <v>5657738.984758867</v>
      </c>
      <c r="Q35" s="38">
        <f t="shared" si="8"/>
        <v>643284.63108993624</v>
      </c>
      <c r="R35" s="35">
        <f>SUM(R29:R34)</f>
        <v>170686982.27242494</v>
      </c>
      <c r="S35" s="28"/>
      <c r="T35" s="1"/>
      <c r="U35" s="1"/>
      <c r="V35" s="1"/>
    </row>
    <row r="36" spans="1:22" x14ac:dyDescent="0.25">
      <c r="A36" s="25"/>
      <c r="B36" s="7"/>
      <c r="C36" s="9"/>
      <c r="D36" s="9"/>
      <c r="E36" s="9"/>
      <c r="F36" s="26"/>
      <c r="G36" s="27"/>
      <c r="H36" s="28"/>
      <c r="I36" s="28"/>
      <c r="J36" s="28"/>
      <c r="K36" s="28"/>
      <c r="L36" s="28"/>
      <c r="M36" s="28"/>
      <c r="N36" s="28"/>
      <c r="O36" s="28"/>
      <c r="P36" s="28"/>
      <c r="Q36" s="29"/>
      <c r="R36" s="26"/>
      <c r="S36" s="28"/>
      <c r="T36" s="1"/>
      <c r="U36" s="1"/>
      <c r="V36" s="1"/>
    </row>
    <row r="37" spans="1:22" x14ac:dyDescent="0.25">
      <c r="A37" s="25">
        <f>+A35+1</f>
        <v>20</v>
      </c>
      <c r="B37" s="7"/>
      <c r="C37" s="9" t="s">
        <v>25</v>
      </c>
      <c r="D37" s="9"/>
      <c r="E37" s="9"/>
      <c r="F37" s="26"/>
      <c r="G37" s="27"/>
      <c r="H37" s="28"/>
      <c r="I37" s="28"/>
      <c r="J37" s="28"/>
      <c r="K37" s="28"/>
      <c r="L37" s="28"/>
      <c r="M37" s="28"/>
      <c r="N37" s="28"/>
      <c r="O37" s="28"/>
      <c r="P37" s="28"/>
      <c r="Q37" s="29"/>
      <c r="R37" s="26"/>
      <c r="S37" s="28"/>
      <c r="T37" s="1"/>
      <c r="U37" s="1"/>
      <c r="V37" s="1"/>
    </row>
    <row r="38" spans="1:22" ht="12" customHeight="1" x14ac:dyDescent="0.25">
      <c r="A38" s="25">
        <f>+A37+1</f>
        <v>21</v>
      </c>
      <c r="B38" s="7"/>
      <c r="C38" s="9"/>
      <c r="D38" s="9" t="s">
        <v>74</v>
      </c>
      <c r="E38" s="9"/>
      <c r="F38" s="34">
        <f t="shared" ref="F38:F40" si="9">SUM(G38,K38:Q38)</f>
        <v>156963213.87933892</v>
      </c>
      <c r="G38" s="27">
        <v>133881740.20662645</v>
      </c>
      <c r="H38" s="28">
        <v>0</v>
      </c>
      <c r="I38" s="28">
        <v>0</v>
      </c>
      <c r="J38" s="28">
        <v>0</v>
      </c>
      <c r="K38" s="28">
        <v>1016234.4342464294</v>
      </c>
      <c r="L38" s="28">
        <v>73046.018686451222</v>
      </c>
      <c r="M38" s="28">
        <v>4252681.3120993627</v>
      </c>
      <c r="N38" s="28">
        <v>5516506.3396459399</v>
      </c>
      <c r="O38" s="28">
        <v>6550982.6360738473</v>
      </c>
      <c r="P38" s="28">
        <v>5628908.8828516304</v>
      </c>
      <c r="Q38" s="29">
        <v>43114.049108797277</v>
      </c>
      <c r="R38" s="26">
        <v>156963213.87933889</v>
      </c>
      <c r="S38" s="28"/>
      <c r="T38" s="1"/>
      <c r="U38" s="1"/>
      <c r="V38" s="1"/>
    </row>
    <row r="39" spans="1:22" x14ac:dyDescent="0.25">
      <c r="A39" s="25">
        <f>+A38+1</f>
        <v>22</v>
      </c>
      <c r="B39" s="7"/>
      <c r="C39" s="9"/>
      <c r="D39" s="9" t="s">
        <v>75</v>
      </c>
      <c r="E39" s="9"/>
      <c r="F39" s="34">
        <f t="shared" si="9"/>
        <v>36797614.966279902</v>
      </c>
      <c r="G39" s="27">
        <v>31181620.620514903</v>
      </c>
      <c r="H39" s="28">
        <v>0</v>
      </c>
      <c r="I39" s="28">
        <v>0</v>
      </c>
      <c r="J39" s="28">
        <v>0</v>
      </c>
      <c r="K39" s="28">
        <v>218786.10252060794</v>
      </c>
      <c r="L39" s="28">
        <v>17867.815895456508</v>
      </c>
      <c r="M39" s="28">
        <v>1040250.0795123274</v>
      </c>
      <c r="N39" s="28">
        <v>1349394.8258290903</v>
      </c>
      <c r="O39" s="28">
        <v>1602438.4871425026</v>
      </c>
      <c r="P39" s="28">
        <v>1376889.6569546764</v>
      </c>
      <c r="Q39" s="29">
        <v>10367.377910339612</v>
      </c>
      <c r="R39" s="26">
        <v>36797614.966279902</v>
      </c>
      <c r="S39" s="28"/>
      <c r="T39" s="1"/>
      <c r="U39" s="1"/>
      <c r="V39" s="1"/>
    </row>
    <row r="40" spans="1:22" ht="13.8" thickBot="1" x14ac:dyDescent="0.3">
      <c r="A40" s="25">
        <f>+A39+1</f>
        <v>23</v>
      </c>
      <c r="B40" s="7"/>
      <c r="C40" s="9"/>
      <c r="D40" s="9" t="s">
        <v>76</v>
      </c>
      <c r="E40" s="9"/>
      <c r="F40" s="34">
        <f t="shared" si="9"/>
        <v>30718557.94822564</v>
      </c>
      <c r="G40" s="27">
        <v>29456522.495680559</v>
      </c>
      <c r="H40" s="28">
        <v>0</v>
      </c>
      <c r="I40" s="28">
        <v>0</v>
      </c>
      <c r="J40" s="28">
        <v>0</v>
      </c>
      <c r="K40" s="28">
        <v>260610.95348849456</v>
      </c>
      <c r="L40" s="28">
        <v>-4098.7866356431296</v>
      </c>
      <c r="M40" s="28">
        <v>353995.63211815787</v>
      </c>
      <c r="N40" s="28">
        <v>772291.00415050099</v>
      </c>
      <c r="O40" s="28">
        <v>1009876.0951962813</v>
      </c>
      <c r="P40" s="28">
        <v>-1275900.7945696402</v>
      </c>
      <c r="Q40" s="29">
        <v>145261.34879693121</v>
      </c>
      <c r="R40" s="26">
        <v>30718557.94822564</v>
      </c>
      <c r="S40" s="28"/>
      <c r="T40" s="1"/>
      <c r="U40" s="1"/>
      <c r="V40" s="1"/>
    </row>
    <row r="41" spans="1:22" x14ac:dyDescent="0.25">
      <c r="A41" s="25">
        <f>+A40+1</f>
        <v>24</v>
      </c>
      <c r="B41" s="7"/>
      <c r="C41" s="9"/>
      <c r="D41" s="9" t="s">
        <v>77</v>
      </c>
      <c r="E41" s="9"/>
      <c r="F41" s="35">
        <f>SUM(F38:F40)</f>
        <v>224479386.79384446</v>
      </c>
      <c r="G41" s="36">
        <f>SUM(G38:G40)</f>
        <v>194519883.32282192</v>
      </c>
      <c r="H41" s="37">
        <f t="shared" ref="H41:Q41" si="10">SUM(H38:H40)</f>
        <v>0</v>
      </c>
      <c r="I41" s="37">
        <f t="shared" si="10"/>
        <v>0</v>
      </c>
      <c r="J41" s="37">
        <f t="shared" si="10"/>
        <v>0</v>
      </c>
      <c r="K41" s="37">
        <f t="shared" si="10"/>
        <v>1495631.4902555319</v>
      </c>
      <c r="L41" s="37">
        <f t="shared" si="10"/>
        <v>86815.047946264589</v>
      </c>
      <c r="M41" s="37">
        <f t="shared" si="10"/>
        <v>5646927.0237298477</v>
      </c>
      <c r="N41" s="37">
        <f t="shared" si="10"/>
        <v>7638192.1696255319</v>
      </c>
      <c r="O41" s="37">
        <f t="shared" si="10"/>
        <v>9163297.2184126303</v>
      </c>
      <c r="P41" s="37">
        <f t="shared" si="10"/>
        <v>5729897.7452366659</v>
      </c>
      <c r="Q41" s="38">
        <f t="shared" si="10"/>
        <v>198742.77581606811</v>
      </c>
      <c r="R41" s="35">
        <f>SUM(R38:R40)</f>
        <v>224479386.79384443</v>
      </c>
      <c r="S41" s="28"/>
      <c r="T41" s="1"/>
      <c r="U41" s="1"/>
      <c r="V41" s="1"/>
    </row>
    <row r="42" spans="1:22" ht="6.9" customHeight="1" thickBot="1" x14ac:dyDescent="0.3">
      <c r="A42" s="25"/>
      <c r="B42" s="7"/>
      <c r="C42" s="9"/>
      <c r="D42" s="9"/>
      <c r="E42" s="9"/>
      <c r="F42" s="39"/>
      <c r="G42" s="40"/>
      <c r="H42" s="41"/>
      <c r="I42" s="41"/>
      <c r="J42" s="41"/>
      <c r="K42" s="41"/>
      <c r="L42" s="41"/>
      <c r="M42" s="41"/>
      <c r="N42" s="41"/>
      <c r="O42" s="41"/>
      <c r="P42" s="41"/>
      <c r="Q42" s="42"/>
      <c r="R42" s="39"/>
      <c r="S42" s="28"/>
      <c r="T42" s="1"/>
      <c r="U42" s="1"/>
      <c r="V42" s="1"/>
    </row>
    <row r="43" spans="1:22" ht="6.9" customHeight="1" thickTop="1" x14ac:dyDescent="0.25">
      <c r="A43" s="25"/>
      <c r="B43" s="7"/>
      <c r="C43" s="9"/>
      <c r="D43" s="9"/>
      <c r="E43" s="9"/>
      <c r="F43" s="26"/>
      <c r="G43" s="27"/>
      <c r="H43" s="28"/>
      <c r="I43" s="28"/>
      <c r="J43" s="28"/>
      <c r="K43" s="28"/>
      <c r="L43" s="28"/>
      <c r="M43" s="28"/>
      <c r="N43" s="28"/>
      <c r="O43" s="28"/>
      <c r="P43" s="28"/>
      <c r="Q43" s="29"/>
      <c r="R43" s="26"/>
      <c r="S43" s="28"/>
      <c r="T43" s="1"/>
      <c r="U43" s="1"/>
      <c r="V43" s="1"/>
    </row>
    <row r="44" spans="1:22" x14ac:dyDescent="0.25">
      <c r="A44" s="25">
        <f>+A41+1</f>
        <v>25</v>
      </c>
      <c r="B44" s="7"/>
      <c r="C44" s="9" t="s">
        <v>26</v>
      </c>
      <c r="D44" s="9"/>
      <c r="E44" s="9"/>
      <c r="F44" s="34">
        <f t="shared" ref="F44" si="11">SUM(G44,K44:Q44)</f>
        <v>395166369.06626934</v>
      </c>
      <c r="G44" s="27">
        <f>G26+G35+G41</f>
        <v>340022242.21716976</v>
      </c>
      <c r="H44" s="28">
        <f>H26+H35+H41</f>
        <v>0</v>
      </c>
      <c r="I44" s="28">
        <f t="shared" ref="I44:P44" si="12">I26+I35+I41</f>
        <v>0</v>
      </c>
      <c r="J44" s="28">
        <f t="shared" si="12"/>
        <v>0</v>
      </c>
      <c r="K44" s="28">
        <f t="shared" si="12"/>
        <v>2497840.2054568669</v>
      </c>
      <c r="L44" s="28">
        <f t="shared" si="12"/>
        <v>183017.34314079786</v>
      </c>
      <c r="M44" s="28">
        <f>M26+M35+M41</f>
        <v>10897173.809467535</v>
      </c>
      <c r="N44" s="28">
        <f>N26+N35+N41</f>
        <v>13405257.916475981</v>
      </c>
      <c r="O44" s="28">
        <f t="shared" ref="O44" si="13">O26+O35+O41</f>
        <v>15931173.437656876</v>
      </c>
      <c r="P44" s="28">
        <f t="shared" si="12"/>
        <v>11387636.729995534</v>
      </c>
      <c r="Q44" s="29">
        <f>Q26+Q35+Q41</f>
        <v>842027.4069060043</v>
      </c>
      <c r="R44" s="26">
        <f>R26+R35+R41</f>
        <v>395166369.0662694</v>
      </c>
      <c r="S44" s="28"/>
      <c r="T44" s="1"/>
      <c r="U44" s="1"/>
      <c r="V44" s="1"/>
    </row>
    <row r="45" spans="1:22" ht="6.9" customHeight="1" thickBot="1" x14ac:dyDescent="0.3">
      <c r="A45" s="25"/>
      <c r="B45" s="7"/>
      <c r="C45" s="9"/>
      <c r="D45" s="9"/>
      <c r="E45" s="9"/>
      <c r="F45" s="39"/>
      <c r="G45" s="40"/>
      <c r="H45" s="41"/>
      <c r="I45" s="41"/>
      <c r="J45" s="41"/>
      <c r="K45" s="41"/>
      <c r="L45" s="41"/>
      <c r="M45" s="41"/>
      <c r="N45" s="41"/>
      <c r="O45" s="41"/>
      <c r="P45" s="41"/>
      <c r="Q45" s="42"/>
      <c r="R45" s="39"/>
      <c r="S45" s="28"/>
      <c r="T45" s="1"/>
      <c r="U45" s="1"/>
      <c r="V45" s="1"/>
    </row>
    <row r="46" spans="1:22" ht="6.9" customHeight="1" thickTop="1" x14ac:dyDescent="0.25">
      <c r="A46" s="25"/>
      <c r="B46" s="7"/>
      <c r="C46" s="9"/>
      <c r="D46" s="9"/>
      <c r="E46" s="9"/>
      <c r="F46" s="26"/>
      <c r="G46" s="27"/>
      <c r="H46" s="28"/>
      <c r="I46" s="28"/>
      <c r="J46" s="28"/>
      <c r="K46" s="28"/>
      <c r="L46" s="28"/>
      <c r="M46" s="28"/>
      <c r="N46" s="28"/>
      <c r="O46" s="28"/>
      <c r="P46" s="28"/>
      <c r="Q46" s="29"/>
      <c r="R46" s="26"/>
      <c r="S46" s="28"/>
      <c r="T46" s="1"/>
      <c r="U46" s="1"/>
      <c r="V46" s="1"/>
    </row>
    <row r="47" spans="1:22" x14ac:dyDescent="0.25">
      <c r="A47" s="25">
        <f>+A44+1</f>
        <v>26</v>
      </c>
      <c r="B47" s="7" t="s">
        <v>27</v>
      </c>
      <c r="C47" s="9"/>
      <c r="D47" s="9"/>
      <c r="E47" s="9"/>
      <c r="F47" s="26">
        <f>+F21-F44</f>
        <v>159312871.41472095</v>
      </c>
      <c r="G47" s="27">
        <f>+G21-G44</f>
        <v>145764309.69858795</v>
      </c>
      <c r="H47" s="28">
        <f>+H21-H44</f>
        <v>0</v>
      </c>
      <c r="I47" s="28">
        <f t="shared" ref="I47:Q47" si="14">+I21-I44</f>
        <v>0</v>
      </c>
      <c r="J47" s="28">
        <f t="shared" si="14"/>
        <v>0</v>
      </c>
      <c r="K47" s="28">
        <f t="shared" si="14"/>
        <v>1233881.4197405903</v>
      </c>
      <c r="L47" s="28">
        <f>+L21-L44</f>
        <v>16646.631406685512</v>
      </c>
      <c r="M47" s="28">
        <f>+M21-M44</f>
        <v>2800336.7310445774</v>
      </c>
      <c r="N47" s="28">
        <f>+N21-N44</f>
        <v>4600064.3252267502</v>
      </c>
      <c r="O47" s="28">
        <f t="shared" ref="O47" si="15">+O21-O44</f>
        <v>5749333.5684745647</v>
      </c>
      <c r="P47" s="43">
        <f>+P21-P44</f>
        <v>-1683665.7948266845</v>
      </c>
      <c r="Q47" s="44">
        <f t="shared" si="14"/>
        <v>831964.83506645937</v>
      </c>
      <c r="R47" s="26">
        <f>+R21-R44</f>
        <v>159312871.41472089</v>
      </c>
      <c r="S47" s="28"/>
      <c r="T47" s="1"/>
      <c r="U47" s="1"/>
      <c r="V47" s="1"/>
    </row>
    <row r="48" spans="1:22" ht="6.9" customHeight="1" thickBot="1" x14ac:dyDescent="0.3">
      <c r="A48" s="25"/>
      <c r="B48" s="45"/>
      <c r="C48" s="45"/>
      <c r="D48" s="45"/>
      <c r="E48" s="45"/>
      <c r="F48" s="46"/>
      <c r="G48" s="47"/>
      <c r="H48" s="45"/>
      <c r="I48" s="45"/>
      <c r="J48" s="45"/>
      <c r="K48" s="45"/>
      <c r="L48" s="45"/>
      <c r="M48" s="45"/>
      <c r="N48" s="45"/>
      <c r="O48" s="45"/>
      <c r="P48" s="45"/>
      <c r="Q48" s="48"/>
      <c r="R48" s="46"/>
      <c r="S48" s="28"/>
      <c r="T48" s="1"/>
      <c r="U48" s="1"/>
      <c r="V48" s="1"/>
    </row>
    <row r="49" spans="1:22" ht="6.9" customHeight="1" x14ac:dyDescent="0.25">
      <c r="A49" s="25"/>
      <c r="F49" s="26"/>
      <c r="G49" s="27"/>
      <c r="H49" s="28"/>
      <c r="I49" s="28"/>
      <c r="J49" s="28"/>
      <c r="K49" s="28"/>
      <c r="L49" s="28"/>
      <c r="M49" s="28"/>
      <c r="N49" s="28"/>
      <c r="O49" s="28"/>
      <c r="P49" s="28"/>
      <c r="Q49" s="29"/>
      <c r="R49" s="26"/>
      <c r="S49" s="28"/>
      <c r="T49" s="1"/>
      <c r="U49" s="1"/>
      <c r="V49" s="1"/>
    </row>
    <row r="50" spans="1:22" x14ac:dyDescent="0.25">
      <c r="A50" s="25">
        <f>+A47+1</f>
        <v>27</v>
      </c>
      <c r="B50" s="120" t="s">
        <v>28</v>
      </c>
      <c r="C50" s="120"/>
      <c r="D50" s="120"/>
      <c r="E50" s="120"/>
      <c r="F50" s="26"/>
      <c r="G50" s="27"/>
      <c r="H50" s="28"/>
      <c r="I50" s="28"/>
      <c r="J50" s="28"/>
      <c r="K50" s="28"/>
      <c r="L50" s="28"/>
      <c r="M50" s="28"/>
      <c r="N50" s="28"/>
      <c r="O50" s="28"/>
      <c r="P50" s="28"/>
      <c r="Q50" s="29"/>
      <c r="R50" s="26"/>
      <c r="S50" s="28"/>
      <c r="T50" s="1"/>
      <c r="U50" s="1"/>
      <c r="V50" s="1"/>
    </row>
    <row r="51" spans="1:22" ht="6.9" customHeight="1" x14ac:dyDescent="0.25">
      <c r="A51" s="25"/>
      <c r="B51" s="13"/>
      <c r="C51" s="13"/>
      <c r="D51" s="13"/>
      <c r="E51" s="13"/>
      <c r="F51" s="26"/>
      <c r="G51" s="27"/>
      <c r="H51" s="28"/>
      <c r="I51" s="28"/>
      <c r="J51" s="28"/>
      <c r="K51" s="28"/>
      <c r="L51" s="28"/>
      <c r="M51" s="28"/>
      <c r="N51" s="28"/>
      <c r="O51" s="28"/>
      <c r="P51" s="28"/>
      <c r="Q51" s="29"/>
      <c r="R51" s="26"/>
      <c r="S51" s="28"/>
      <c r="T51" s="1"/>
      <c r="U51" s="1"/>
      <c r="V51" s="1"/>
    </row>
    <row r="52" spans="1:22" x14ac:dyDescent="0.25">
      <c r="A52" s="25">
        <f>+A50+1</f>
        <v>28</v>
      </c>
      <c r="B52" s="7" t="s">
        <v>29</v>
      </c>
      <c r="C52" s="9"/>
      <c r="D52" s="9"/>
      <c r="E52" s="9"/>
      <c r="F52" s="26"/>
      <c r="G52" s="27"/>
      <c r="H52" s="28"/>
      <c r="I52" s="28"/>
      <c r="J52" s="28"/>
      <c r="K52" s="28"/>
      <c r="L52" s="28"/>
      <c r="M52" s="28"/>
      <c r="N52" s="28"/>
      <c r="O52" s="28"/>
      <c r="P52" s="28"/>
      <c r="Q52" s="29"/>
      <c r="R52" s="26"/>
      <c r="S52" s="28"/>
      <c r="T52" s="1"/>
      <c r="U52" s="1"/>
      <c r="V52" s="1"/>
    </row>
    <row r="53" spans="1:22" x14ac:dyDescent="0.25">
      <c r="A53" s="25">
        <f t="shared" ref="A53:A58" si="16">+A52+1</f>
        <v>29</v>
      </c>
      <c r="C53" s="8">
        <v>101</v>
      </c>
      <c r="D53" s="9" t="s">
        <v>78</v>
      </c>
      <c r="E53" s="9"/>
      <c r="F53" s="34">
        <f t="shared" ref="F53:F58" si="17">SUM(G53,K53:Q53)</f>
        <v>5160274005.0320206</v>
      </c>
      <c r="G53" s="27">
        <v>4394978133.5273867</v>
      </c>
      <c r="H53" s="28">
        <v>0</v>
      </c>
      <c r="I53" s="28">
        <v>0</v>
      </c>
      <c r="J53" s="28">
        <v>0</v>
      </c>
      <c r="K53" s="28">
        <v>34166101.949956611</v>
      </c>
      <c r="L53" s="28">
        <v>2359406.9553791545</v>
      </c>
      <c r="M53" s="28">
        <v>137362802.89071092</v>
      </c>
      <c r="N53" s="28">
        <v>178184706.86299044</v>
      </c>
      <c r="O53" s="28">
        <v>211598582.29189986</v>
      </c>
      <c r="P53" s="28">
        <v>181815340.63346589</v>
      </c>
      <c r="Q53" s="29">
        <v>19808929.920231301</v>
      </c>
      <c r="R53" s="26">
        <v>5160274005.0320225</v>
      </c>
      <c r="S53" s="28"/>
      <c r="T53" s="1"/>
      <c r="U53" s="1"/>
      <c r="V53" s="1"/>
    </row>
    <row r="54" spans="1:22" x14ac:dyDescent="0.25">
      <c r="A54" s="25">
        <f t="shared" si="16"/>
        <v>30</v>
      </c>
      <c r="C54" s="8">
        <v>105</v>
      </c>
      <c r="D54" s="9" t="s">
        <v>79</v>
      </c>
      <c r="E54" s="9"/>
      <c r="F54" s="34">
        <f t="shared" si="17"/>
        <v>0</v>
      </c>
      <c r="G54" s="27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9">
        <v>0</v>
      </c>
      <c r="R54" s="26">
        <v>0</v>
      </c>
      <c r="S54" s="28"/>
      <c r="T54" s="1"/>
      <c r="U54" s="1"/>
      <c r="V54" s="1"/>
    </row>
    <row r="55" spans="1:22" x14ac:dyDescent="0.25">
      <c r="A55" s="25">
        <f t="shared" si="16"/>
        <v>31</v>
      </c>
      <c r="C55" s="8">
        <v>106</v>
      </c>
      <c r="D55" s="9" t="s">
        <v>80</v>
      </c>
      <c r="E55" s="9"/>
      <c r="F55" s="34">
        <f t="shared" si="17"/>
        <v>0</v>
      </c>
      <c r="G55" s="27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9">
        <v>0</v>
      </c>
      <c r="R55" s="26">
        <v>0</v>
      </c>
      <c r="S55" s="28"/>
      <c r="T55" s="1"/>
      <c r="U55" s="1"/>
      <c r="V55" s="1"/>
    </row>
    <row r="56" spans="1:22" x14ac:dyDescent="0.25">
      <c r="A56" s="25">
        <f t="shared" si="16"/>
        <v>32</v>
      </c>
      <c r="C56" s="8">
        <v>108</v>
      </c>
      <c r="D56" s="9" t="s">
        <v>81</v>
      </c>
      <c r="E56" s="9"/>
      <c r="F56" s="34">
        <f t="shared" si="17"/>
        <v>-1253240256.7323101</v>
      </c>
      <c r="G56" s="27">
        <v>-1072106435.3507837</v>
      </c>
      <c r="H56" s="28">
        <v>0</v>
      </c>
      <c r="I56" s="28">
        <v>0</v>
      </c>
      <c r="J56" s="28">
        <v>0</v>
      </c>
      <c r="K56" s="28">
        <v>-8418957.5354839824</v>
      </c>
      <c r="L56" s="28">
        <v>-571513.85081309022</v>
      </c>
      <c r="M56" s="28">
        <v>-33273083.415969685</v>
      </c>
      <c r="N56" s="28">
        <v>-43161281.585229754</v>
      </c>
      <c r="O56" s="28">
        <v>-51255049.628689714</v>
      </c>
      <c r="P56" s="28">
        <v>-44040721.854033671</v>
      </c>
      <c r="Q56" s="29">
        <v>-413213.51130629762</v>
      </c>
      <c r="R56" s="26">
        <v>-1253240256.7323101</v>
      </c>
      <c r="S56" s="28"/>
      <c r="T56" s="1"/>
      <c r="U56" s="1"/>
      <c r="V56" s="1"/>
    </row>
    <row r="57" spans="1:22" x14ac:dyDescent="0.25">
      <c r="A57" s="25">
        <f>+A56+1</f>
        <v>33</v>
      </c>
      <c r="C57" s="8">
        <v>111</v>
      </c>
      <c r="D57" s="9" t="s">
        <v>82</v>
      </c>
      <c r="E57" s="9"/>
      <c r="F57" s="34">
        <f t="shared" si="17"/>
        <v>-25100020.3219392</v>
      </c>
      <c r="G57" s="27">
        <v>-22044687.56140615</v>
      </c>
      <c r="H57" s="28">
        <v>0</v>
      </c>
      <c r="I57" s="28">
        <v>0</v>
      </c>
      <c r="J57" s="28">
        <v>0</v>
      </c>
      <c r="K57" s="28">
        <v>-223342.29196350131</v>
      </c>
      <c r="L57" s="28">
        <v>-9351.7992161700331</v>
      </c>
      <c r="M57" s="28">
        <v>-544454.33818679093</v>
      </c>
      <c r="N57" s="28">
        <v>-706256.96774171805</v>
      </c>
      <c r="O57" s="28">
        <v>-838696.96641717455</v>
      </c>
      <c r="P57" s="28">
        <v>-720647.43055336841</v>
      </c>
      <c r="Q57" s="29">
        <v>-12582.966454326823</v>
      </c>
      <c r="R57" s="26">
        <v>-25100020.3219392</v>
      </c>
      <c r="S57" s="28"/>
      <c r="T57" s="1"/>
      <c r="U57" s="1"/>
      <c r="V57" s="1"/>
    </row>
    <row r="58" spans="1:22" ht="13.8" thickBot="1" x14ac:dyDescent="0.3">
      <c r="A58" s="25">
        <f t="shared" si="16"/>
        <v>34</v>
      </c>
      <c r="C58" s="8">
        <v>254</v>
      </c>
      <c r="D58" s="49" t="s">
        <v>83</v>
      </c>
      <c r="E58" s="9"/>
      <c r="F58" s="34">
        <f t="shared" si="17"/>
        <v>-432939410.5141089</v>
      </c>
      <c r="G58" s="27">
        <v>-367068355.00050735</v>
      </c>
      <c r="H58" s="28">
        <v>0</v>
      </c>
      <c r="I58" s="28">
        <v>0</v>
      </c>
      <c r="J58" s="28">
        <v>0</v>
      </c>
      <c r="K58" s="28">
        <v>-2593665.4275432751</v>
      </c>
      <c r="L58" s="28">
        <v>-209472.97834714485</v>
      </c>
      <c r="M58" s="28">
        <v>-12195350.772374533</v>
      </c>
      <c r="N58" s="28">
        <v>-15819602.954635467</v>
      </c>
      <c r="O58" s="28">
        <v>-18786155.201273799</v>
      </c>
      <c r="P58" s="28">
        <v>-16141938.051366163</v>
      </c>
      <c r="Q58" s="29">
        <v>-124870.12806123453</v>
      </c>
      <c r="R58" s="26">
        <v>-432939410.51410902</v>
      </c>
      <c r="S58" s="28"/>
      <c r="T58" s="1"/>
      <c r="U58" s="1"/>
      <c r="V58" s="1"/>
    </row>
    <row r="59" spans="1:22" x14ac:dyDescent="0.25">
      <c r="A59" s="25">
        <f>+A58+1</f>
        <v>35</v>
      </c>
      <c r="C59" s="50" t="s">
        <v>30</v>
      </c>
      <c r="D59" s="9"/>
      <c r="E59" s="9"/>
      <c r="F59" s="35">
        <f>SUM(F53:F58)</f>
        <v>3448994317.4636621</v>
      </c>
      <c r="G59" s="36">
        <f>SUM(G53:G58)</f>
        <v>2933758655.6146894</v>
      </c>
      <c r="H59" s="37">
        <f>SUM(H53:H58)</f>
        <v>0</v>
      </c>
      <c r="I59" s="37">
        <f>SUM(I53:I58)</f>
        <v>0</v>
      </c>
      <c r="J59" s="37">
        <f>SUM(J53:J58)</f>
        <v>0</v>
      </c>
      <c r="K59" s="37">
        <f t="shared" ref="K59:R59" si="18">SUM(K53:K58)</f>
        <v>22930136.694965851</v>
      </c>
      <c r="L59" s="37">
        <f t="shared" si="18"/>
        <v>1569068.3270027493</v>
      </c>
      <c r="M59" s="37">
        <f t="shared" si="18"/>
        <v>91349914.364179909</v>
      </c>
      <c r="N59" s="37">
        <f t="shared" si="18"/>
        <v>118497565.35538349</v>
      </c>
      <c r="O59" s="37">
        <f t="shared" si="18"/>
        <v>140718680.49551919</v>
      </c>
      <c r="P59" s="37">
        <f t="shared" si="18"/>
        <v>120912033.29751267</v>
      </c>
      <c r="Q59" s="38">
        <f t="shared" si="18"/>
        <v>19258263.314409442</v>
      </c>
      <c r="R59" s="35">
        <f t="shared" si="18"/>
        <v>3448994317.4636641</v>
      </c>
      <c r="S59" s="28"/>
      <c r="T59" s="1"/>
      <c r="U59" s="1"/>
      <c r="V59" s="1"/>
    </row>
    <row r="60" spans="1:22" x14ac:dyDescent="0.25">
      <c r="A60" s="25"/>
      <c r="B60" s="9"/>
      <c r="C60" s="9"/>
      <c r="D60" s="9"/>
      <c r="E60" s="9"/>
      <c r="F60" s="26"/>
      <c r="G60" s="27"/>
      <c r="H60" s="28"/>
      <c r="I60" s="28"/>
      <c r="J60" s="28"/>
      <c r="K60" s="28"/>
      <c r="L60" s="28"/>
      <c r="M60" s="28"/>
      <c r="N60" s="28"/>
      <c r="O60" s="28"/>
      <c r="P60" s="28"/>
      <c r="Q60" s="29"/>
      <c r="R60" s="26"/>
      <c r="S60" s="28"/>
      <c r="T60" s="1"/>
      <c r="U60" s="1"/>
      <c r="V60" s="1"/>
    </row>
    <row r="61" spans="1:22" x14ac:dyDescent="0.25">
      <c r="A61" s="25">
        <f>+A59+1</f>
        <v>36</v>
      </c>
      <c r="B61" s="7" t="s">
        <v>31</v>
      </c>
      <c r="C61" s="9"/>
      <c r="D61" s="9"/>
      <c r="E61" s="9"/>
      <c r="F61" s="26"/>
      <c r="G61" s="27"/>
      <c r="H61" s="28"/>
      <c r="I61" s="28"/>
      <c r="J61" s="28"/>
      <c r="K61" s="28"/>
      <c r="L61" s="28"/>
      <c r="M61" s="28"/>
      <c r="N61" s="28"/>
      <c r="O61" s="28"/>
      <c r="P61" s="28"/>
      <c r="Q61" s="29"/>
      <c r="R61" s="26"/>
      <c r="S61" s="28"/>
      <c r="T61" s="1"/>
      <c r="U61" s="1"/>
      <c r="V61" s="1"/>
    </row>
    <row r="62" spans="1:22" x14ac:dyDescent="0.25">
      <c r="A62" s="25">
        <f t="shared" ref="A62:A73" si="19">+A61+1</f>
        <v>37</v>
      </c>
      <c r="C62" s="8">
        <v>154</v>
      </c>
      <c r="D62" s="9" t="s">
        <v>84</v>
      </c>
      <c r="E62" s="9"/>
      <c r="F62" s="34">
        <f t="shared" ref="F62:F72" si="20">SUM(G62,K62:Q62)</f>
        <v>39098520.363419764</v>
      </c>
      <c r="G62" s="27">
        <v>33191754.22367001</v>
      </c>
      <c r="H62" s="28">
        <v>0</v>
      </c>
      <c r="I62" s="28">
        <v>0</v>
      </c>
      <c r="J62" s="28">
        <v>0</v>
      </c>
      <c r="K62" s="28">
        <v>238247.41080961868</v>
      </c>
      <c r="L62" s="28">
        <v>18763.743551017058</v>
      </c>
      <c r="M62" s="28">
        <v>1092410.2775123047</v>
      </c>
      <c r="N62" s="28">
        <v>1417056.1533133306</v>
      </c>
      <c r="O62" s="28">
        <v>1682787.9246655656</v>
      </c>
      <c r="P62" s="28">
        <v>1445929.6296932949</v>
      </c>
      <c r="Q62" s="29">
        <v>11571.000204631344</v>
      </c>
      <c r="R62" s="26">
        <v>39098520.363419771</v>
      </c>
      <c r="S62" s="28"/>
      <c r="T62" s="1"/>
      <c r="U62" s="1"/>
      <c r="V62" s="1"/>
    </row>
    <row r="63" spans="1:22" x14ac:dyDescent="0.25">
      <c r="A63" s="25">
        <f t="shared" si="19"/>
        <v>38</v>
      </c>
      <c r="C63" s="8" t="s">
        <v>32</v>
      </c>
      <c r="D63" s="9" t="s">
        <v>85</v>
      </c>
      <c r="E63" s="9"/>
      <c r="F63" s="34">
        <f t="shared" si="20"/>
        <v>0</v>
      </c>
      <c r="G63" s="27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9">
        <v>0</v>
      </c>
      <c r="R63" s="26">
        <v>0</v>
      </c>
      <c r="S63" s="28"/>
      <c r="T63" s="1"/>
      <c r="U63" s="1"/>
      <c r="V63" s="1"/>
    </row>
    <row r="64" spans="1:22" x14ac:dyDescent="0.25">
      <c r="A64" s="25">
        <f t="shared" si="19"/>
        <v>39</v>
      </c>
      <c r="C64" s="8">
        <v>165</v>
      </c>
      <c r="D64" s="9" t="s">
        <v>86</v>
      </c>
      <c r="E64" s="9"/>
      <c r="F64" s="34">
        <f t="shared" si="20"/>
        <v>4829118.1329326686</v>
      </c>
      <c r="G64" s="27">
        <v>4099564.4002767005</v>
      </c>
      <c r="H64" s="28">
        <v>0</v>
      </c>
      <c r="I64" s="28">
        <v>0</v>
      </c>
      <c r="J64" s="28">
        <v>0</v>
      </c>
      <c r="K64" s="28">
        <v>29426.302606106015</v>
      </c>
      <c r="L64" s="28">
        <v>2317.538704321174</v>
      </c>
      <c r="M64" s="28">
        <v>134925.26649863398</v>
      </c>
      <c r="N64" s="28">
        <v>175022.77584272966</v>
      </c>
      <c r="O64" s="28">
        <v>207843.71391418655</v>
      </c>
      <c r="P64" s="28">
        <v>178588.98313270533</v>
      </c>
      <c r="Q64" s="29">
        <v>1429.151957285615</v>
      </c>
      <c r="R64" s="26">
        <v>4829118.1329326686</v>
      </c>
      <c r="S64" s="28"/>
      <c r="T64" s="1"/>
      <c r="U64" s="1"/>
      <c r="V64" s="1"/>
    </row>
    <row r="65" spans="1:22" x14ac:dyDescent="0.25">
      <c r="A65" s="25">
        <f t="shared" si="19"/>
        <v>40</v>
      </c>
      <c r="C65" s="51" t="s">
        <v>33</v>
      </c>
      <c r="D65" s="52" t="s">
        <v>87</v>
      </c>
      <c r="E65" s="9"/>
      <c r="F65" s="34">
        <f t="shared" si="20"/>
        <v>49358107.744703747</v>
      </c>
      <c r="G65" s="27">
        <v>41901385.678533047</v>
      </c>
      <c r="H65" s="28">
        <v>0</v>
      </c>
      <c r="I65" s="28">
        <v>0</v>
      </c>
      <c r="J65" s="28">
        <v>0</v>
      </c>
      <c r="K65" s="28">
        <v>300764.35791774577</v>
      </c>
      <c r="L65" s="28">
        <v>23687.414952704479</v>
      </c>
      <c r="M65" s="28">
        <v>1379062.5240468304</v>
      </c>
      <c r="N65" s="28">
        <v>1788896.6038973958</v>
      </c>
      <c r="O65" s="28">
        <v>2124357.3139110114</v>
      </c>
      <c r="P65" s="28">
        <v>1825346.5806453596</v>
      </c>
      <c r="Q65" s="29">
        <v>14607.270799652057</v>
      </c>
      <c r="R65" s="26">
        <v>49358107.744703747</v>
      </c>
      <c r="S65" s="28"/>
      <c r="T65" s="1"/>
      <c r="U65" s="1"/>
      <c r="V65" s="1"/>
    </row>
    <row r="66" spans="1:22" x14ac:dyDescent="0.25">
      <c r="A66" s="25">
        <f t="shared" si="19"/>
        <v>41</v>
      </c>
      <c r="C66" s="51" t="s">
        <v>33</v>
      </c>
      <c r="D66" s="52" t="s">
        <v>88</v>
      </c>
      <c r="E66" s="9"/>
      <c r="F66" s="34">
        <f t="shared" si="20"/>
        <v>10735309.65592696</v>
      </c>
      <c r="G66" s="27">
        <v>9113484.5079173986</v>
      </c>
      <c r="H66" s="28">
        <v>0</v>
      </c>
      <c r="I66" s="28">
        <v>0</v>
      </c>
      <c r="J66" s="28">
        <v>0</v>
      </c>
      <c r="K66" s="28">
        <v>65415.767808876473</v>
      </c>
      <c r="L66" s="28">
        <v>5151.9749456562822</v>
      </c>
      <c r="M66" s="28">
        <v>299943.89791240566</v>
      </c>
      <c r="N66" s="28">
        <v>389082.15615975129</v>
      </c>
      <c r="O66" s="28">
        <v>462044.32517198834</v>
      </c>
      <c r="P66" s="28">
        <v>397009.96792605059</v>
      </c>
      <c r="Q66" s="29">
        <v>3177.058084830473</v>
      </c>
      <c r="R66" s="26">
        <v>10735309.655926958</v>
      </c>
      <c r="S66" s="28"/>
      <c r="T66" s="1"/>
      <c r="U66" s="1"/>
      <c r="V66" s="1"/>
    </row>
    <row r="67" spans="1:22" x14ac:dyDescent="0.25">
      <c r="A67" s="25">
        <f t="shared" si="19"/>
        <v>42</v>
      </c>
      <c r="C67" s="8" t="s">
        <v>34</v>
      </c>
      <c r="D67" s="9" t="s">
        <v>89</v>
      </c>
      <c r="E67" s="9"/>
      <c r="F67" s="34">
        <f t="shared" si="20"/>
        <v>-3704161.9425000004</v>
      </c>
      <c r="G67" s="27">
        <v>-3698912.5950307422</v>
      </c>
      <c r="H67" s="28">
        <v>0</v>
      </c>
      <c r="I67" s="28">
        <v>0</v>
      </c>
      <c r="J67" s="28">
        <v>0</v>
      </c>
      <c r="K67" s="28">
        <v>-1321.4503177820152</v>
      </c>
      <c r="L67" s="28">
        <v>-45.567252337310869</v>
      </c>
      <c r="M67" s="28">
        <v>-2961.8714019252061</v>
      </c>
      <c r="N67" s="28">
        <v>-723.0004037519991</v>
      </c>
      <c r="O67" s="28">
        <v>-109.36140560954608</v>
      </c>
      <c r="P67" s="28">
        <v>-24.302534579899127</v>
      </c>
      <c r="Q67" s="29">
        <v>-63.794153272235214</v>
      </c>
      <c r="R67" s="26">
        <v>-3704161.9425000004</v>
      </c>
      <c r="S67" s="28"/>
      <c r="T67" s="1"/>
      <c r="U67" s="1"/>
      <c r="V67" s="1"/>
    </row>
    <row r="68" spans="1:22" x14ac:dyDescent="0.25">
      <c r="A68" s="25">
        <f t="shared" si="19"/>
        <v>43</v>
      </c>
      <c r="C68" s="8">
        <v>252</v>
      </c>
      <c r="D68" s="9" t="s">
        <v>90</v>
      </c>
      <c r="E68" s="9"/>
      <c r="F68" s="34">
        <f t="shared" si="20"/>
        <v>0</v>
      </c>
      <c r="G68" s="27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9">
        <v>0</v>
      </c>
      <c r="R68" s="26">
        <v>0</v>
      </c>
      <c r="S68" s="28"/>
      <c r="T68" s="1"/>
      <c r="U68" s="1"/>
      <c r="V68" s="1"/>
    </row>
    <row r="69" spans="1:22" x14ac:dyDescent="0.25">
      <c r="A69" s="25">
        <f t="shared" si="19"/>
        <v>44</v>
      </c>
      <c r="C69" s="8" t="s">
        <v>35</v>
      </c>
      <c r="D69" s="9" t="s">
        <v>91</v>
      </c>
      <c r="E69" s="9"/>
      <c r="F69" s="34">
        <f t="shared" si="20"/>
        <v>-122891.16099102053</v>
      </c>
      <c r="G69" s="27">
        <v>-122717.00596892476</v>
      </c>
      <c r="H69" s="28">
        <v>0</v>
      </c>
      <c r="I69" s="28">
        <v>0</v>
      </c>
      <c r="J69" s="28">
        <v>0</v>
      </c>
      <c r="K69" s="28">
        <v>-43.841107992860074</v>
      </c>
      <c r="L69" s="28">
        <v>-1.5117623445813819</v>
      </c>
      <c r="M69" s="28">
        <v>-98.264552397789814</v>
      </c>
      <c r="N69" s="28">
        <v>-23.986629200691258</v>
      </c>
      <c r="O69" s="28">
        <v>-3.6282296269953167</v>
      </c>
      <c r="P69" s="28">
        <v>-0.80627325044340359</v>
      </c>
      <c r="Q69" s="29">
        <v>-2.1164672824139346</v>
      </c>
      <c r="R69" s="26">
        <v>-122891.16099102053</v>
      </c>
      <c r="S69" s="28"/>
      <c r="T69" s="1"/>
      <c r="U69" s="1"/>
      <c r="V69" s="1"/>
    </row>
    <row r="70" spans="1:22" x14ac:dyDescent="0.25">
      <c r="A70" s="25">
        <f t="shared" si="19"/>
        <v>45</v>
      </c>
      <c r="C70" s="8">
        <v>255</v>
      </c>
      <c r="D70" s="9" t="s">
        <v>92</v>
      </c>
      <c r="E70" s="9"/>
      <c r="F70" s="34">
        <f t="shared" si="20"/>
        <v>0</v>
      </c>
      <c r="G70" s="27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9">
        <v>0</v>
      </c>
      <c r="R70" s="26">
        <v>0</v>
      </c>
      <c r="S70" s="28"/>
      <c r="T70" s="1"/>
      <c r="U70" s="1"/>
      <c r="V70" s="1"/>
    </row>
    <row r="71" spans="1:22" x14ac:dyDescent="0.25">
      <c r="A71" s="25">
        <f t="shared" si="19"/>
        <v>46</v>
      </c>
      <c r="C71" s="8">
        <v>282</v>
      </c>
      <c r="D71" s="9" t="s">
        <v>93</v>
      </c>
      <c r="E71" s="9"/>
      <c r="F71" s="34">
        <f t="shared" si="20"/>
        <v>-346626798.99200517</v>
      </c>
      <c r="G71" s="27">
        <v>-295533702.18429631</v>
      </c>
      <c r="H71" s="28">
        <v>0</v>
      </c>
      <c r="I71" s="28">
        <v>0</v>
      </c>
      <c r="J71" s="28">
        <v>0</v>
      </c>
      <c r="K71" s="28">
        <v>-2232967.5608786019</v>
      </c>
      <c r="L71" s="28">
        <v>-161735.18672107955</v>
      </c>
      <c r="M71" s="28">
        <v>-9416094.3805854898</v>
      </c>
      <c r="N71" s="28">
        <v>-12214398.524859579</v>
      </c>
      <c r="O71" s="28">
        <v>-14504889.094639692</v>
      </c>
      <c r="P71" s="28">
        <v>-12463275.145929532</v>
      </c>
      <c r="Q71" s="29">
        <v>-99736.914094856169</v>
      </c>
      <c r="R71" s="26">
        <v>-346626798.99200511</v>
      </c>
      <c r="S71" s="28"/>
      <c r="T71" s="1"/>
      <c r="U71" s="1"/>
      <c r="V71" s="1"/>
    </row>
    <row r="72" spans="1:22" ht="13.8" thickBot="1" x14ac:dyDescent="0.3">
      <c r="A72" s="25">
        <f t="shared" si="19"/>
        <v>47</v>
      </c>
      <c r="C72" s="9"/>
      <c r="D72" s="9" t="s">
        <v>94</v>
      </c>
      <c r="E72" s="9"/>
      <c r="F72" s="34">
        <f t="shared" si="20"/>
        <v>23961097.312230404</v>
      </c>
      <c r="G72" s="27">
        <v>20341200.78009595</v>
      </c>
      <c r="H72" s="28">
        <v>0</v>
      </c>
      <c r="I72" s="28">
        <v>0</v>
      </c>
      <c r="J72" s="28">
        <v>0</v>
      </c>
      <c r="K72" s="28">
        <v>146007.30006491981</v>
      </c>
      <c r="L72" s="28">
        <v>11499.153445926744</v>
      </c>
      <c r="M72" s="28">
        <v>669471.5994634513</v>
      </c>
      <c r="N72" s="28">
        <v>868427.2466280557</v>
      </c>
      <c r="O72" s="28">
        <v>1031278.0341550278</v>
      </c>
      <c r="P72" s="28">
        <v>886122.03842201817</v>
      </c>
      <c r="Q72" s="29">
        <v>7091.1599550556339</v>
      </c>
      <c r="R72" s="26">
        <v>23961097.312230404</v>
      </c>
      <c r="S72" s="28"/>
      <c r="T72" s="1"/>
      <c r="U72" s="1"/>
      <c r="V72" s="1"/>
    </row>
    <row r="73" spans="1:22" x14ac:dyDescent="0.25">
      <c r="A73" s="25">
        <f t="shared" si="19"/>
        <v>48</v>
      </c>
      <c r="C73" s="50" t="s">
        <v>36</v>
      </c>
      <c r="D73" s="9"/>
      <c r="E73" s="9"/>
      <c r="F73" s="35">
        <f>SUM(F62:F72)</f>
        <v>-222471698.88628265</v>
      </c>
      <c r="G73" s="36">
        <f>SUM(G62:G72)</f>
        <v>-190707942.19480288</v>
      </c>
      <c r="H73" s="37">
        <f t="shared" ref="H73:Q73" si="21">SUM(H62:H72)</f>
        <v>0</v>
      </c>
      <c r="I73" s="37">
        <f t="shared" si="21"/>
        <v>0</v>
      </c>
      <c r="J73" s="37">
        <f t="shared" si="21"/>
        <v>0</v>
      </c>
      <c r="K73" s="37">
        <f t="shared" si="21"/>
        <v>-1454471.7130971099</v>
      </c>
      <c r="L73" s="37">
        <f t="shared" si="21"/>
        <v>-100362.44013613572</v>
      </c>
      <c r="M73" s="37">
        <f t="shared" si="21"/>
        <v>-5843340.951106187</v>
      </c>
      <c r="N73" s="37">
        <f t="shared" si="21"/>
        <v>-7576660.5760512706</v>
      </c>
      <c r="O73" s="37">
        <f t="shared" si="21"/>
        <v>-8996690.7724571489</v>
      </c>
      <c r="P73" s="37">
        <f t="shared" si="21"/>
        <v>-7730303.0549179334</v>
      </c>
      <c r="Q73" s="38">
        <f t="shared" si="21"/>
        <v>-61927.183713955696</v>
      </c>
      <c r="R73" s="35">
        <f>SUM(R62:R72)</f>
        <v>-222471698.88628256</v>
      </c>
      <c r="S73" s="28"/>
      <c r="T73" s="1"/>
      <c r="U73" s="1"/>
      <c r="V73" s="1"/>
    </row>
    <row r="74" spans="1:22" ht="6.9" customHeight="1" thickBot="1" x14ac:dyDescent="0.3">
      <c r="A74" s="25"/>
      <c r="B74" s="7"/>
      <c r="C74" s="9"/>
      <c r="D74" s="9"/>
      <c r="E74" s="9"/>
      <c r="F74" s="39"/>
      <c r="G74" s="40"/>
      <c r="H74" s="41"/>
      <c r="I74" s="41"/>
      <c r="J74" s="41"/>
      <c r="K74" s="41"/>
      <c r="L74" s="41"/>
      <c r="M74" s="41"/>
      <c r="N74" s="41"/>
      <c r="O74" s="41"/>
      <c r="P74" s="41"/>
      <c r="Q74" s="42"/>
      <c r="R74" s="39"/>
      <c r="S74" s="28"/>
      <c r="T74" s="1"/>
      <c r="U74" s="1"/>
      <c r="V74" s="1"/>
    </row>
    <row r="75" spans="1:22" ht="6.9" customHeight="1" thickTop="1" x14ac:dyDescent="0.25">
      <c r="A75" s="25"/>
      <c r="B75" s="7"/>
      <c r="C75" s="9"/>
      <c r="D75" s="9"/>
      <c r="E75" s="9"/>
      <c r="F75" s="26"/>
      <c r="G75" s="27"/>
      <c r="H75" s="28"/>
      <c r="I75" s="28"/>
      <c r="J75" s="28"/>
      <c r="K75" s="28"/>
      <c r="L75" s="28"/>
      <c r="M75" s="28"/>
      <c r="N75" s="28"/>
      <c r="O75" s="28"/>
      <c r="P75" s="28"/>
      <c r="Q75" s="29"/>
      <c r="R75" s="26"/>
      <c r="S75" s="28"/>
      <c r="T75" s="1"/>
      <c r="U75" s="1"/>
      <c r="V75" s="1"/>
    </row>
    <row r="76" spans="1:22" x14ac:dyDescent="0.25">
      <c r="A76" s="25">
        <f>+A73+1</f>
        <v>49</v>
      </c>
      <c r="B76" s="50" t="s">
        <v>37</v>
      </c>
      <c r="C76" s="9"/>
      <c r="D76" s="9"/>
      <c r="E76" s="9"/>
      <c r="F76" s="34">
        <f>F59+F73</f>
        <v>3226522618.5773797</v>
      </c>
      <c r="G76" s="27">
        <f>G59+G73</f>
        <v>2743050713.4198866</v>
      </c>
      <c r="H76" s="28">
        <f t="shared" ref="H76:Q76" si="22">H59+H73</f>
        <v>0</v>
      </c>
      <c r="I76" s="28">
        <f t="shared" si="22"/>
        <v>0</v>
      </c>
      <c r="J76" s="28">
        <f t="shared" si="22"/>
        <v>0</v>
      </c>
      <c r="K76" s="28">
        <f t="shared" si="22"/>
        <v>21475664.98186874</v>
      </c>
      <c r="L76" s="28">
        <f t="shared" si="22"/>
        <v>1468705.8868666135</v>
      </c>
      <c r="M76" s="28">
        <f t="shared" si="22"/>
        <v>85506573.413073719</v>
      </c>
      <c r="N76" s="28">
        <f t="shared" si="22"/>
        <v>110920904.77933222</v>
      </c>
      <c r="O76" s="28">
        <f t="shared" si="22"/>
        <v>131721989.72306204</v>
      </c>
      <c r="P76" s="28">
        <f t="shared" si="22"/>
        <v>113181730.24259473</v>
      </c>
      <c r="Q76" s="29">
        <f t="shared" si="22"/>
        <v>19196336.130695488</v>
      </c>
      <c r="R76" s="26">
        <f>R59+R73</f>
        <v>3226522618.5773816</v>
      </c>
      <c r="S76" s="28"/>
      <c r="T76" s="1"/>
      <c r="U76" s="1"/>
      <c r="V76" s="1"/>
    </row>
    <row r="77" spans="1:22" ht="6.75" customHeight="1" x14ac:dyDescent="0.25">
      <c r="A77" s="25"/>
      <c r="B77" s="50"/>
      <c r="C77" s="9"/>
      <c r="D77" s="9"/>
      <c r="E77" s="9"/>
      <c r="F77" s="34"/>
      <c r="G77" s="27"/>
      <c r="H77" s="28"/>
      <c r="I77" s="28"/>
      <c r="J77" s="28"/>
      <c r="K77" s="28"/>
      <c r="L77" s="28"/>
      <c r="M77" s="28"/>
      <c r="N77" s="28"/>
      <c r="O77" s="28"/>
      <c r="P77" s="28"/>
      <c r="Q77" s="29"/>
      <c r="R77" s="26"/>
      <c r="S77" s="28"/>
      <c r="T77" s="1"/>
      <c r="U77" s="1"/>
      <c r="V77" s="1"/>
    </row>
    <row r="78" spans="1:22" ht="6.9" customHeight="1" x14ac:dyDescent="0.25">
      <c r="A78" s="53"/>
      <c r="B78" s="54"/>
      <c r="F78" s="55"/>
      <c r="G78" s="56"/>
      <c r="H78" s="1"/>
      <c r="I78" s="1"/>
      <c r="J78" s="1"/>
      <c r="K78" s="1"/>
      <c r="L78" s="1"/>
      <c r="M78" s="1"/>
      <c r="N78" s="1"/>
      <c r="O78" s="1"/>
      <c r="P78" s="1"/>
      <c r="Q78" s="57"/>
      <c r="R78" s="55"/>
      <c r="S78" s="1"/>
      <c r="T78" s="1"/>
      <c r="U78" s="1"/>
      <c r="V78" s="1"/>
    </row>
    <row r="79" spans="1:22" ht="12.75" customHeight="1" x14ac:dyDescent="0.25">
      <c r="A79" s="25">
        <f>A76+1</f>
        <v>50</v>
      </c>
      <c r="B79" s="58" t="s">
        <v>38</v>
      </c>
      <c r="C79" s="9"/>
      <c r="D79" s="9"/>
      <c r="E79" s="9"/>
      <c r="F79" s="59">
        <v>4.9376028079717665E-2</v>
      </c>
      <c r="G79" s="60">
        <v>5.3139487719079365E-2</v>
      </c>
      <c r="H79" s="61">
        <v>0</v>
      </c>
      <c r="I79" s="61">
        <v>0</v>
      </c>
      <c r="J79" s="61">
        <v>0</v>
      </c>
      <c r="K79" s="61">
        <v>5.745486441431822E-2</v>
      </c>
      <c r="L79" s="61">
        <v>1.1334217119671246E-2</v>
      </c>
      <c r="M79" s="61">
        <v>3.2749958503382311E-2</v>
      </c>
      <c r="N79" s="61">
        <v>4.1471572327851002E-2</v>
      </c>
      <c r="O79" s="61">
        <v>4.3647484983807258E-2</v>
      </c>
      <c r="P79" s="61">
        <v>-1.4875773600720718E-2</v>
      </c>
      <c r="Q79" s="62">
        <v>4.3339772204557508E-2</v>
      </c>
      <c r="R79" s="63">
        <v>4.9376028079717645E-2</v>
      </c>
      <c r="S79" s="61"/>
      <c r="T79" s="1"/>
      <c r="U79" s="1"/>
      <c r="V79" s="1"/>
    </row>
    <row r="80" spans="1:22" ht="0.75" customHeight="1" x14ac:dyDescent="0.25">
      <c r="A80" s="25"/>
      <c r="B80" s="58"/>
      <c r="C80" s="9"/>
      <c r="D80" s="9"/>
      <c r="E80" s="9"/>
      <c r="F80" s="59"/>
      <c r="G80" s="60">
        <v>0</v>
      </c>
      <c r="H80" s="61">
        <v>0</v>
      </c>
      <c r="I80" s="61">
        <v>0</v>
      </c>
      <c r="J80" s="61">
        <v>0</v>
      </c>
      <c r="K80" s="61">
        <v>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62">
        <v>0</v>
      </c>
      <c r="R80" s="63">
        <v>0</v>
      </c>
      <c r="S80" s="61"/>
      <c r="T80" s="1"/>
      <c r="U80" s="1"/>
      <c r="V80" s="1"/>
    </row>
    <row r="81" spans="1:22" ht="12.75" customHeight="1" x14ac:dyDescent="0.25">
      <c r="A81" s="25">
        <f>+A79+1</f>
        <v>51</v>
      </c>
      <c r="B81" s="58" t="s">
        <v>39</v>
      </c>
      <c r="C81" s="9"/>
      <c r="D81" s="9"/>
      <c r="E81" s="9"/>
      <c r="F81" s="59">
        <v>5.5506842675414801E-2</v>
      </c>
      <c r="G81" s="60">
        <v>6.2607743607325683E-2</v>
      </c>
      <c r="H81" s="61">
        <v>-3.7655916435452408E-2</v>
      </c>
      <c r="I81" s="61">
        <v>-3.7655916435452408E-2</v>
      </c>
      <c r="J81" s="61">
        <v>-3.7655916435452408E-2</v>
      </c>
      <c r="K81" s="61">
        <v>7.0750002415225458E-2</v>
      </c>
      <c r="L81" s="61">
        <v>-1.6270499659412747E-2</v>
      </c>
      <c r="M81" s="61">
        <v>2.4136751253725348E-2</v>
      </c>
      <c r="N81" s="61">
        <v>4.0592704463958372E-2</v>
      </c>
      <c r="O81" s="61">
        <v>4.4698219518467378E-2</v>
      </c>
      <c r="P81" s="61">
        <v>-6.5723546952719938E-2</v>
      </c>
      <c r="Q81" s="62">
        <v>4.4117626614512108E-2</v>
      </c>
      <c r="R81" s="63">
        <v>5.550684267541476E-2</v>
      </c>
      <c r="S81" s="61"/>
      <c r="T81" s="1"/>
      <c r="U81" s="1"/>
      <c r="V81" s="1"/>
    </row>
    <row r="82" spans="1:22" ht="6.9" customHeight="1" thickBot="1" x14ac:dyDescent="0.3">
      <c r="A82" s="1"/>
      <c r="B82" s="64"/>
      <c r="C82" s="64"/>
      <c r="D82" s="64"/>
      <c r="E82" s="64"/>
      <c r="F82" s="65"/>
      <c r="G82" s="66"/>
      <c r="H82" s="64"/>
      <c r="I82" s="64"/>
      <c r="J82" s="64"/>
      <c r="K82" s="64"/>
      <c r="L82" s="64"/>
      <c r="M82" s="64"/>
      <c r="N82" s="64"/>
      <c r="O82" s="64"/>
      <c r="P82" s="64"/>
      <c r="Q82" s="67"/>
      <c r="R82" s="65"/>
      <c r="S82" s="1"/>
      <c r="T82" s="1"/>
      <c r="U82" s="1"/>
      <c r="V82" s="1"/>
    </row>
    <row r="83" spans="1:22" ht="6.9" customHeight="1" x14ac:dyDescent="0.25">
      <c r="F83" s="20"/>
      <c r="G83" s="68"/>
      <c r="Q83" s="19"/>
      <c r="R83" s="20"/>
      <c r="T83" s="1"/>
      <c r="U83" s="1"/>
      <c r="V83" s="1"/>
    </row>
    <row r="84" spans="1:22" x14ac:dyDescent="0.25">
      <c r="A84" s="25">
        <f>A81+1</f>
        <v>52</v>
      </c>
      <c r="B84" s="58" t="s">
        <v>95</v>
      </c>
      <c r="D84" s="9"/>
      <c r="E84" s="9"/>
      <c r="F84" s="26">
        <f>F44+F47</f>
        <v>554479240.48099029</v>
      </c>
      <c r="G84" s="27">
        <f>G44+G47</f>
        <v>485786551.91575772</v>
      </c>
      <c r="H84" s="28">
        <f t="shared" ref="H84:R84" si="23">H44+H47</f>
        <v>0</v>
      </c>
      <c r="I84" s="28">
        <f t="shared" si="23"/>
        <v>0</v>
      </c>
      <c r="J84" s="28">
        <f t="shared" si="23"/>
        <v>0</v>
      </c>
      <c r="K84" s="28">
        <f>K44+K47</f>
        <v>3731721.6251974571</v>
      </c>
      <c r="L84" s="28">
        <f t="shared" si="23"/>
        <v>199663.97454748338</v>
      </c>
      <c r="M84" s="28">
        <f t="shared" si="23"/>
        <v>13697510.540512113</v>
      </c>
      <c r="N84" s="28">
        <f t="shared" si="23"/>
        <v>18005322.241702732</v>
      </c>
      <c r="O84" s="28">
        <f t="shared" si="23"/>
        <v>21680507.00613144</v>
      </c>
      <c r="P84" s="28">
        <f t="shared" si="23"/>
        <v>9703970.9351688493</v>
      </c>
      <c r="Q84" s="29">
        <f t="shared" si="23"/>
        <v>1673992.2419724637</v>
      </c>
      <c r="R84" s="26">
        <f t="shared" si="23"/>
        <v>554479240.48099029</v>
      </c>
      <c r="S84" s="28"/>
      <c r="T84" s="1"/>
      <c r="U84" s="1"/>
      <c r="V84" s="1"/>
    </row>
    <row r="85" spans="1:22" ht="12.75" customHeight="1" x14ac:dyDescent="0.25">
      <c r="A85" s="53"/>
      <c r="F85" s="55"/>
      <c r="G85" s="56"/>
      <c r="H85" s="1"/>
      <c r="I85" s="1"/>
      <c r="J85" s="1"/>
      <c r="K85" s="1"/>
      <c r="L85" s="1"/>
      <c r="M85" s="1"/>
      <c r="N85" s="1"/>
      <c r="O85" s="1"/>
      <c r="P85" s="1"/>
      <c r="Q85" s="57"/>
      <c r="R85" s="55"/>
      <c r="S85" s="1"/>
      <c r="T85" s="1"/>
      <c r="U85" s="1"/>
      <c r="V85" s="1"/>
    </row>
    <row r="86" spans="1:22" x14ac:dyDescent="0.25">
      <c r="A86" s="53">
        <f>A84+1</f>
        <v>53</v>
      </c>
      <c r="B86" s="69" t="s">
        <v>96</v>
      </c>
      <c r="F86" s="55">
        <v>114669748.89931682</v>
      </c>
      <c r="G86" s="1">
        <v>83777556.734924898</v>
      </c>
      <c r="H86" s="1">
        <v>0</v>
      </c>
      <c r="I86" s="1">
        <v>0</v>
      </c>
      <c r="J86" s="1">
        <v>0</v>
      </c>
      <c r="K86" s="1">
        <v>532828.35923874448</v>
      </c>
      <c r="L86" s="1">
        <v>126397.40048773892</v>
      </c>
      <c r="M86" s="1">
        <v>4926858.5992999654</v>
      </c>
      <c r="N86" s="1">
        <v>5106475.0629901476</v>
      </c>
      <c r="O86" s="1">
        <v>5683462.3921027333</v>
      </c>
      <c r="P86" s="1">
        <v>13680053.593123646</v>
      </c>
      <c r="Q86" s="57">
        <v>836116.7571490549</v>
      </c>
      <c r="R86" s="55">
        <v>114669748.89931692</v>
      </c>
      <c r="S86" s="1"/>
      <c r="T86" s="1"/>
      <c r="U86" s="1"/>
      <c r="V86" s="1"/>
    </row>
    <row r="87" spans="1:22" x14ac:dyDescent="0.25">
      <c r="A87" s="53"/>
      <c r="B87" s="69"/>
      <c r="F87" s="55"/>
      <c r="G87" s="56"/>
      <c r="H87" s="1"/>
      <c r="I87" s="1"/>
      <c r="J87" s="1"/>
      <c r="K87" s="1"/>
      <c r="L87" s="1"/>
      <c r="M87" s="1"/>
      <c r="N87" s="1"/>
      <c r="O87" s="1"/>
      <c r="P87" s="1"/>
      <c r="Q87" s="57"/>
      <c r="R87" s="55"/>
      <c r="S87" s="1"/>
      <c r="T87" s="1"/>
      <c r="U87" s="1"/>
      <c r="V87" s="1"/>
    </row>
    <row r="88" spans="1:22" x14ac:dyDescent="0.25">
      <c r="A88" s="53">
        <f>A86+1</f>
        <v>54</v>
      </c>
      <c r="B88" s="69" t="s">
        <v>97</v>
      </c>
      <c r="F88" s="55">
        <f>SUM(G88,K88:Q88)</f>
        <v>1.7007550923153758E-10</v>
      </c>
      <c r="G88" s="56">
        <v>7303165.6561966632</v>
      </c>
      <c r="H88" s="1">
        <v>0</v>
      </c>
      <c r="I88" s="1">
        <v>0</v>
      </c>
      <c r="J88" s="1">
        <v>0</v>
      </c>
      <c r="K88" s="1">
        <v>91413.425423816094</v>
      </c>
      <c r="L88" s="1">
        <v>4677.3225504578277</v>
      </c>
      <c r="M88" s="1">
        <v>470292.67303664325</v>
      </c>
      <c r="N88" s="1">
        <v>604342.97336912225</v>
      </c>
      <c r="O88" s="1">
        <v>875089.69619591313</v>
      </c>
      <c r="P88" s="1">
        <v>-9353609.8113169987</v>
      </c>
      <c r="Q88" s="57">
        <v>4628.0645443836065</v>
      </c>
      <c r="R88" s="55">
        <v>1.7007550923153758E-10</v>
      </c>
      <c r="S88" s="1"/>
      <c r="T88" s="1"/>
      <c r="U88" s="1"/>
      <c r="V88" s="1"/>
    </row>
    <row r="89" spans="1:22" x14ac:dyDescent="0.25">
      <c r="A89" s="53"/>
      <c r="B89" s="69"/>
      <c r="F89" s="55"/>
      <c r="G89" s="56"/>
      <c r="H89" s="1"/>
      <c r="I89" s="1"/>
      <c r="J89" s="1"/>
      <c r="K89" s="1"/>
      <c r="L89" s="1"/>
      <c r="M89" s="1"/>
      <c r="N89" s="1"/>
      <c r="O89" s="1"/>
      <c r="P89" s="1"/>
      <c r="Q89" s="57"/>
      <c r="R89" s="55"/>
      <c r="S89" s="1"/>
      <c r="T89" s="1"/>
      <c r="U89" s="1"/>
      <c r="V89" s="1"/>
    </row>
    <row r="90" spans="1:22" x14ac:dyDescent="0.25">
      <c r="A90" s="53">
        <f>A88+1</f>
        <v>55</v>
      </c>
      <c r="B90" s="69" t="s">
        <v>98</v>
      </c>
      <c r="F90" s="55">
        <f>SUM(G90,K90:Q90)</f>
        <v>0</v>
      </c>
      <c r="G90" s="56">
        <v>789385.2744128654</v>
      </c>
      <c r="H90" s="1">
        <v>0</v>
      </c>
      <c r="I90" s="1">
        <v>0</v>
      </c>
      <c r="J90" s="1">
        <v>0</v>
      </c>
      <c r="K90" s="1">
        <v>6089.2969231011302</v>
      </c>
      <c r="L90" s="1">
        <v>324.81903532425281</v>
      </c>
      <c r="M90" s="1">
        <v>22245.335182574792</v>
      </c>
      <c r="N90" s="1">
        <v>29265.332656300081</v>
      </c>
      <c r="O90" s="1">
        <v>35193.997326407065</v>
      </c>
      <c r="P90" s="1">
        <v>15425.723831236786</v>
      </c>
      <c r="Q90" s="57">
        <v>-897929.77936780953</v>
      </c>
      <c r="R90" s="55">
        <v>0</v>
      </c>
      <c r="S90" s="1"/>
      <c r="T90" s="1"/>
      <c r="U90" s="1"/>
      <c r="V90" s="1"/>
    </row>
    <row r="91" spans="1:22" ht="13.5" customHeight="1" thickBot="1" x14ac:dyDescent="0.3">
      <c r="A91" s="53"/>
      <c r="F91" s="70"/>
      <c r="G91" s="71"/>
      <c r="H91" s="72"/>
      <c r="I91" s="72"/>
      <c r="J91" s="72"/>
      <c r="K91" s="72"/>
      <c r="L91" s="72"/>
      <c r="M91" s="72"/>
      <c r="N91" s="72"/>
      <c r="O91" s="72"/>
      <c r="P91" s="72"/>
      <c r="Q91" s="73"/>
      <c r="R91" s="70"/>
      <c r="T91" s="1"/>
      <c r="U91" s="1"/>
      <c r="V91" s="1"/>
    </row>
    <row r="92" spans="1:22" ht="6.9" customHeight="1" thickTop="1" x14ac:dyDescent="0.25">
      <c r="A92" s="53"/>
      <c r="F92" s="20"/>
      <c r="G92" s="68"/>
      <c r="Q92" s="19"/>
      <c r="R92" s="20"/>
      <c r="T92" s="1"/>
      <c r="U92" s="1"/>
      <c r="V92" s="1"/>
    </row>
    <row r="93" spans="1:22" x14ac:dyDescent="0.25">
      <c r="A93" s="53">
        <f>+A90+1</f>
        <v>56</v>
      </c>
      <c r="B93" s="54" t="s">
        <v>99</v>
      </c>
      <c r="F93" s="55">
        <f t="shared" ref="F93" si="24">F84+F86+F88</f>
        <v>669148989.38030708</v>
      </c>
      <c r="G93" s="1">
        <f>G84+G86+G88+G90</f>
        <v>577656659.58129215</v>
      </c>
      <c r="H93" s="1">
        <f>H84+H86+H88+H90</f>
        <v>0</v>
      </c>
      <c r="I93" s="1">
        <f t="shared" ref="I93:P93" si="25">I84+I86+I88+I90</f>
        <v>0</v>
      </c>
      <c r="J93" s="1">
        <f t="shared" si="25"/>
        <v>0</v>
      </c>
      <c r="K93" s="1">
        <f t="shared" si="25"/>
        <v>4362052.7067831187</v>
      </c>
      <c r="L93" s="1">
        <f t="shared" si="25"/>
        <v>331063.51662100438</v>
      </c>
      <c r="M93" s="1">
        <f t="shared" si="25"/>
        <v>19116907.148031294</v>
      </c>
      <c r="N93" s="1">
        <f t="shared" si="25"/>
        <v>23745405.610718302</v>
      </c>
      <c r="O93" s="1">
        <f t="shared" si="25"/>
        <v>28274253.091756493</v>
      </c>
      <c r="P93" s="1">
        <f t="shared" si="25"/>
        <v>14045840.440806733</v>
      </c>
      <c r="Q93" s="57">
        <f>Q84+Q86+Q88+Q90</f>
        <v>1616807.2842980926</v>
      </c>
      <c r="R93" s="55">
        <f>R84+R86+R88+R90</f>
        <v>669148989.3803072</v>
      </c>
      <c r="S93" s="1"/>
      <c r="T93" s="1"/>
      <c r="U93" s="1"/>
      <c r="V93" s="1"/>
    </row>
    <row r="94" spans="1:22" x14ac:dyDescent="0.25">
      <c r="A94" s="53">
        <f>A93+1</f>
        <v>57</v>
      </c>
      <c r="B94" s="54" t="s">
        <v>40</v>
      </c>
      <c r="F94" s="55">
        <f t="shared" ref="F94:R94" si="26">F20</f>
        <v>12504032.637841003</v>
      </c>
      <c r="G94" s="1">
        <f t="shared" si="26"/>
        <v>11143843.356124725</v>
      </c>
      <c r="H94" s="1">
        <f t="shared" si="26"/>
        <v>0</v>
      </c>
      <c r="I94" s="1">
        <f t="shared" si="26"/>
        <v>0</v>
      </c>
      <c r="J94" s="1">
        <f t="shared" si="26"/>
        <v>0</v>
      </c>
      <c r="K94" s="1">
        <f t="shared" si="26"/>
        <v>62604.833038023884</v>
      </c>
      <c r="L94" s="1">
        <f t="shared" si="26"/>
        <v>3987.5475583109369</v>
      </c>
      <c r="M94" s="1">
        <f t="shared" si="26"/>
        <v>263475.97135727393</v>
      </c>
      <c r="N94" s="1">
        <f t="shared" si="26"/>
        <v>335054.01787538244</v>
      </c>
      <c r="O94" s="1">
        <f t="shared" si="26"/>
        <v>397830.63816196664</v>
      </c>
      <c r="P94" s="1">
        <f t="shared" si="26"/>
        <v>282892.89630789252</v>
      </c>
      <c r="Q94" s="57">
        <f t="shared" si="26"/>
        <v>14343.377417424075</v>
      </c>
      <c r="R94" s="55">
        <f t="shared" si="26"/>
        <v>12504032.637841001</v>
      </c>
      <c r="S94" s="1"/>
      <c r="T94" s="1"/>
      <c r="U94" s="1"/>
      <c r="V94" s="1"/>
    </row>
    <row r="95" spans="1:22" x14ac:dyDescent="0.25">
      <c r="A95" s="53">
        <f>A94+1</f>
        <v>58</v>
      </c>
      <c r="B95" s="74" t="s">
        <v>100</v>
      </c>
      <c r="C95" s="75"/>
      <c r="D95" s="75"/>
      <c r="E95" s="75"/>
      <c r="F95" s="76">
        <f>F93-F94</f>
        <v>656644956.74246609</v>
      </c>
      <c r="G95" s="1">
        <f>G93-G94</f>
        <v>566512816.22516739</v>
      </c>
      <c r="H95" s="1">
        <f t="shared" ref="H95:Q95" si="27">H93-H94</f>
        <v>0</v>
      </c>
      <c r="I95" s="1">
        <f t="shared" si="27"/>
        <v>0</v>
      </c>
      <c r="J95" s="1">
        <f t="shared" si="27"/>
        <v>0</v>
      </c>
      <c r="K95" s="1">
        <f t="shared" si="27"/>
        <v>4299447.873745095</v>
      </c>
      <c r="L95" s="1">
        <f t="shared" si="27"/>
        <v>327075.96906269342</v>
      </c>
      <c r="M95" s="1">
        <f t="shared" si="27"/>
        <v>18853431.17667402</v>
      </c>
      <c r="N95" s="1">
        <f t="shared" si="27"/>
        <v>23410351.592842922</v>
      </c>
      <c r="O95" s="1">
        <f t="shared" si="27"/>
        <v>27876422.453594524</v>
      </c>
      <c r="P95" s="1">
        <f>P93-P94</f>
        <v>13762947.54449884</v>
      </c>
      <c r="Q95" s="57">
        <f t="shared" si="27"/>
        <v>1602463.9068806686</v>
      </c>
      <c r="R95" s="76">
        <f>R93-R94</f>
        <v>656644956.74246621</v>
      </c>
      <c r="S95" s="1"/>
      <c r="T95" s="74" t="s">
        <v>41</v>
      </c>
      <c r="U95" s="1"/>
      <c r="V95" s="1"/>
    </row>
    <row r="96" spans="1:22" x14ac:dyDescent="0.25">
      <c r="A96" s="53">
        <f>A95+1</f>
        <v>59</v>
      </c>
      <c r="B96" s="58" t="s">
        <v>101</v>
      </c>
      <c r="F96" s="59">
        <v>7.6137274501427599E-2</v>
      </c>
      <c r="G96" s="61">
        <f t="shared" ref="G96:R96" si="28">$F$96</f>
        <v>7.6137274501427599E-2</v>
      </c>
      <c r="H96" s="61">
        <f t="shared" si="28"/>
        <v>7.6137274501427599E-2</v>
      </c>
      <c r="I96" s="61">
        <f t="shared" si="28"/>
        <v>7.6137274501427599E-2</v>
      </c>
      <c r="J96" s="61">
        <f t="shared" si="28"/>
        <v>7.6137274501427599E-2</v>
      </c>
      <c r="K96" s="61">
        <f t="shared" si="28"/>
        <v>7.6137274501427599E-2</v>
      </c>
      <c r="L96" s="61">
        <f t="shared" si="28"/>
        <v>7.6137274501427599E-2</v>
      </c>
      <c r="M96" s="61">
        <f t="shared" si="28"/>
        <v>7.6137274501427599E-2</v>
      </c>
      <c r="N96" s="61">
        <f t="shared" si="28"/>
        <v>7.6137274501427599E-2</v>
      </c>
      <c r="O96" s="61">
        <f t="shared" si="28"/>
        <v>7.6137274501427599E-2</v>
      </c>
      <c r="P96" s="61">
        <f t="shared" si="28"/>
        <v>7.6137274501427599E-2</v>
      </c>
      <c r="Q96" s="62">
        <f t="shared" si="28"/>
        <v>7.6137274501427599E-2</v>
      </c>
      <c r="R96" s="63">
        <f t="shared" si="28"/>
        <v>7.6137274501427599E-2</v>
      </c>
      <c r="S96" s="61"/>
      <c r="T96" s="1"/>
      <c r="U96" s="1"/>
      <c r="V96" s="1"/>
    </row>
    <row r="97" spans="1:22" ht="12.75" customHeight="1" x14ac:dyDescent="0.25">
      <c r="A97" s="53">
        <f>A96+1</f>
        <v>60</v>
      </c>
      <c r="B97" s="58" t="s">
        <v>102</v>
      </c>
      <c r="F97" s="59">
        <v>0.106</v>
      </c>
      <c r="G97" s="60">
        <f t="shared" ref="G97:R97" si="29">$F$97</f>
        <v>0.106</v>
      </c>
      <c r="H97" s="61">
        <f t="shared" si="29"/>
        <v>0.106</v>
      </c>
      <c r="I97" s="61">
        <f t="shared" si="29"/>
        <v>0.106</v>
      </c>
      <c r="J97" s="61">
        <f t="shared" si="29"/>
        <v>0.106</v>
      </c>
      <c r="K97" s="61">
        <f t="shared" si="29"/>
        <v>0.106</v>
      </c>
      <c r="L97" s="61">
        <f t="shared" si="29"/>
        <v>0.106</v>
      </c>
      <c r="M97" s="61">
        <f t="shared" si="29"/>
        <v>0.106</v>
      </c>
      <c r="N97" s="61">
        <f t="shared" si="29"/>
        <v>0.106</v>
      </c>
      <c r="O97" s="61">
        <f t="shared" si="29"/>
        <v>0.106</v>
      </c>
      <c r="P97" s="61">
        <f t="shared" si="29"/>
        <v>0.106</v>
      </c>
      <c r="Q97" s="62">
        <f t="shared" si="29"/>
        <v>0.106</v>
      </c>
      <c r="R97" s="63">
        <f t="shared" si="29"/>
        <v>0.106</v>
      </c>
      <c r="S97" s="61"/>
      <c r="T97" s="1"/>
      <c r="U97" s="1"/>
      <c r="V97" s="1"/>
    </row>
    <row r="98" spans="1:22" ht="6.9" customHeight="1" thickBot="1" x14ac:dyDescent="0.3">
      <c r="A98" s="1"/>
      <c r="B98" s="1"/>
      <c r="C98" s="1"/>
      <c r="D98" s="1"/>
      <c r="E98" s="1"/>
      <c r="F98" s="65"/>
      <c r="G98" s="66"/>
      <c r="H98" s="64"/>
      <c r="I98" s="64"/>
      <c r="J98" s="64"/>
      <c r="K98" s="64"/>
      <c r="L98" s="64"/>
      <c r="M98" s="64"/>
      <c r="N98" s="64"/>
      <c r="O98" s="64"/>
      <c r="P98" s="64"/>
      <c r="Q98" s="67"/>
      <c r="R98" s="65"/>
      <c r="S98" s="1"/>
      <c r="T98" s="1"/>
      <c r="U98" s="1"/>
      <c r="V98" s="1"/>
    </row>
    <row r="99" spans="1:22" ht="6.9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2" ht="5.25" customHeight="1" x14ac:dyDescent="0.25">
      <c r="T100" s="1"/>
      <c r="U100" s="1"/>
    </row>
    <row r="101" spans="1:22" x14ac:dyDescent="0.25">
      <c r="A101" s="53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 s="1"/>
      <c r="U101" s="1"/>
    </row>
    <row r="102" spans="1:22" x14ac:dyDescent="0.25">
      <c r="E102"/>
      <c r="F102"/>
      <c r="G102"/>
      <c r="H102"/>
      <c r="I102"/>
      <c r="J102"/>
      <c r="K102"/>
      <c r="L102"/>
      <c r="M102"/>
      <c r="N102"/>
      <c r="O102"/>
      <c r="P102"/>
      <c r="Q102"/>
      <c r="R102" s="77"/>
      <c r="S102"/>
      <c r="T102" s="1"/>
      <c r="U102"/>
    </row>
    <row r="103" spans="1:22" x14ac:dyDescent="0.25"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 s="1"/>
      <c r="U103"/>
    </row>
    <row r="104" spans="1:22" x14ac:dyDescent="0.25"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 s="1"/>
      <c r="U104"/>
    </row>
    <row r="105" spans="1:22" x14ac:dyDescent="0.25"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2" ht="12" customHeight="1" x14ac:dyDescent="0.25"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2" x14ac:dyDescent="0.25"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2" x14ac:dyDescent="0.25"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2" x14ac:dyDescent="0.25">
      <c r="F109" s="78"/>
      <c r="G109" s="78"/>
      <c r="H109" s="78"/>
      <c r="I109" s="78"/>
      <c r="J109" s="78"/>
      <c r="K109" s="78"/>
      <c r="L109" s="78"/>
      <c r="M109" s="78"/>
      <c r="N109" s="79"/>
      <c r="O109" s="78"/>
      <c r="P109" s="78"/>
      <c r="Q109" s="78"/>
    </row>
    <row r="110" spans="1:22" x14ac:dyDescent="0.25">
      <c r="F110" s="49"/>
      <c r="G110" s="49"/>
      <c r="H110" s="49"/>
      <c r="I110" s="49"/>
      <c r="J110" s="49"/>
      <c r="K110" s="49"/>
      <c r="L110" s="49"/>
      <c r="M110" s="49"/>
      <c r="N110" s="79"/>
      <c r="O110" s="49"/>
      <c r="P110" s="49"/>
      <c r="Q110" s="49"/>
      <c r="R110" s="80"/>
    </row>
    <row r="111" spans="1:22" x14ac:dyDescent="0.25">
      <c r="F111" s="78"/>
      <c r="G111" s="78"/>
      <c r="H111" s="78"/>
      <c r="I111" s="78"/>
      <c r="J111" s="78"/>
      <c r="K111" s="78"/>
      <c r="L111" s="78"/>
      <c r="M111" s="78"/>
      <c r="N111" s="79"/>
      <c r="O111" s="78"/>
      <c r="P111" s="78"/>
      <c r="Q111" s="78"/>
    </row>
    <row r="112" spans="1:22" x14ac:dyDescent="0.25">
      <c r="N112" s="79"/>
    </row>
    <row r="113" spans="14:14" x14ac:dyDescent="0.25">
      <c r="N113" s="79"/>
    </row>
    <row r="114" spans="14:14" x14ac:dyDescent="0.25">
      <c r="N114" s="79"/>
    </row>
    <row r="115" spans="14:14" x14ac:dyDescent="0.25">
      <c r="N115" s="79"/>
    </row>
    <row r="116" spans="14:14" x14ac:dyDescent="0.25">
      <c r="N116" s="49"/>
    </row>
    <row r="117" spans="14:14" x14ac:dyDescent="0.25">
      <c r="N117" s="1"/>
    </row>
    <row r="118" spans="14:14" x14ac:dyDescent="0.25">
      <c r="N118" s="1"/>
    </row>
    <row r="119" spans="14:14" x14ac:dyDescent="0.25">
      <c r="N119" s="81"/>
    </row>
    <row r="121" spans="14:14" x14ac:dyDescent="0.25">
      <c r="N121" s="82"/>
    </row>
    <row r="122" spans="14:14" x14ac:dyDescent="0.25">
      <c r="N122" s="49"/>
    </row>
    <row r="123" spans="14:14" x14ac:dyDescent="0.25">
      <c r="N123" s="78"/>
    </row>
    <row r="124" spans="14:14" x14ac:dyDescent="0.25">
      <c r="N124" s="49"/>
    </row>
    <row r="125" spans="14:14" x14ac:dyDescent="0.25">
      <c r="N125" s="49">
        <v>0</v>
      </c>
    </row>
    <row r="127" spans="14:14" x14ac:dyDescent="0.25">
      <c r="N127" s="80">
        <f t="shared" ref="N127" si="30">N125-N124</f>
        <v>0</v>
      </c>
    </row>
    <row r="129" spans="14:14" x14ac:dyDescent="0.25">
      <c r="N129" s="83" t="e">
        <f t="shared" ref="N129" si="31">N124/$F$124</f>
        <v>#DIV/0!</v>
      </c>
    </row>
    <row r="130" spans="14:14" x14ac:dyDescent="0.25">
      <c r="N130" s="83" t="e">
        <f t="shared" ref="N130" si="32">N125/$F$125</f>
        <v>#DIV/0!</v>
      </c>
    </row>
  </sheetData>
  <mergeCells count="5">
    <mergeCell ref="F6:Q6"/>
    <mergeCell ref="G10:Q10"/>
    <mergeCell ref="B11:E11"/>
    <mergeCell ref="B13:E13"/>
    <mergeCell ref="B50:E50"/>
  </mergeCells>
  <printOptions horizontalCentered="1"/>
  <pageMargins left="0.5" right="0.5" top="0.5" bottom="0.5" header="0.5" footer="0.5"/>
  <pageSetup scale="6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5FEF5-4BA0-40E8-B8B6-F8CB595C2EF5}">
  <sheetPr>
    <pageSetUpPr fitToPage="1"/>
  </sheetPr>
  <dimension ref="A1:T28"/>
  <sheetViews>
    <sheetView workbookViewId="0">
      <selection activeCell="G4" sqref="G4:G5"/>
    </sheetView>
  </sheetViews>
  <sheetFormatPr defaultRowHeight="13.2" x14ac:dyDescent="0.25"/>
  <cols>
    <col min="1" max="1" width="4.109375" style="86" customWidth="1"/>
    <col min="2" max="2" width="2.6640625" style="86" customWidth="1"/>
    <col min="3" max="3" width="6.6640625" style="86" customWidth="1"/>
    <col min="4" max="4" width="5.6640625" style="86" customWidth="1"/>
    <col min="5" max="5" width="26.33203125" style="86" customWidth="1"/>
    <col min="6" max="6" width="14.5546875" style="86" customWidth="1"/>
    <col min="7" max="7" width="14.44140625" style="86" customWidth="1"/>
    <col min="8" max="8" width="12.33203125" style="86" hidden="1" customWidth="1"/>
    <col min="9" max="9" width="11.88671875" style="86" hidden="1" customWidth="1"/>
    <col min="10" max="10" width="12.88671875" style="86" hidden="1" customWidth="1"/>
    <col min="11" max="11" width="11.6640625" style="86" customWidth="1"/>
    <col min="12" max="12" width="14" style="86" bestFit="1" customWidth="1"/>
    <col min="13" max="15" width="11.88671875" style="86" bestFit="1" customWidth="1"/>
    <col min="16" max="16" width="13.5546875" style="86" bestFit="1" customWidth="1"/>
    <col min="17" max="17" width="12.88671875" style="86" bestFit="1" customWidth="1"/>
    <col min="18" max="18" width="15" style="86" bestFit="1" customWidth="1"/>
    <col min="19" max="16384" width="8.88671875" style="86"/>
  </cols>
  <sheetData>
    <row r="1" spans="1:20" ht="15.6" x14ac:dyDescent="0.3">
      <c r="A1" s="84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5" t="s">
        <v>0</v>
      </c>
      <c r="R1" s="84"/>
    </row>
    <row r="2" spans="1:20" ht="15.6" x14ac:dyDescent="0.3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5" t="s">
        <v>1</v>
      </c>
      <c r="R2" s="84"/>
    </row>
    <row r="3" spans="1:20" ht="15.6" x14ac:dyDescent="0.3">
      <c r="A3" s="4" t="s">
        <v>0</v>
      </c>
      <c r="B3" s="84"/>
      <c r="C3" s="5"/>
      <c r="D3" s="5"/>
      <c r="E3" s="5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5" t="s">
        <v>57</v>
      </c>
      <c r="R3" s="87"/>
    </row>
    <row r="4" spans="1:20" ht="15.6" x14ac:dyDescent="0.3">
      <c r="A4" s="4" t="s">
        <v>58</v>
      </c>
      <c r="B4" s="7"/>
      <c r="C4" s="8"/>
      <c r="D4" s="8"/>
      <c r="E4" s="9"/>
      <c r="F4" s="10"/>
      <c r="G4" s="10"/>
      <c r="H4" s="88"/>
      <c r="I4" s="88"/>
      <c r="J4" s="88"/>
      <c r="K4" s="88"/>
      <c r="L4" s="88"/>
      <c r="M4" s="88"/>
      <c r="N4" s="88"/>
      <c r="O4" s="88"/>
      <c r="P4" s="88"/>
      <c r="Q4" s="85" t="s">
        <v>42</v>
      </c>
      <c r="R4" s="88"/>
    </row>
    <row r="5" spans="1:20" ht="15.6" x14ac:dyDescent="0.3">
      <c r="A5" s="4" t="s">
        <v>59</v>
      </c>
      <c r="B5" s="7"/>
      <c r="C5" s="8"/>
      <c r="D5" s="8"/>
      <c r="E5" s="9"/>
      <c r="F5" s="10"/>
      <c r="G5" s="10"/>
      <c r="H5" s="88"/>
      <c r="I5" s="88"/>
      <c r="J5" s="88"/>
      <c r="K5" s="88"/>
      <c r="L5" s="88"/>
      <c r="M5" s="88"/>
      <c r="N5" s="88"/>
      <c r="O5" s="88"/>
      <c r="P5" s="88"/>
      <c r="Q5" s="85"/>
      <c r="R5" s="88"/>
    </row>
    <row r="6" spans="1:20" x14ac:dyDescent="0.25">
      <c r="A6" s="4"/>
      <c r="B6" s="7"/>
      <c r="C6" s="8"/>
      <c r="D6" s="8"/>
      <c r="E6" s="9"/>
      <c r="F6" s="114" t="s">
        <v>3</v>
      </c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7"/>
    </row>
    <row r="7" spans="1:20" x14ac:dyDescent="0.25">
      <c r="A7" s="4"/>
      <c r="B7" s="89"/>
      <c r="C7" s="89"/>
      <c r="D7" s="89"/>
      <c r="E7" s="89"/>
      <c r="F7" s="12"/>
      <c r="G7" s="12"/>
      <c r="H7" s="12"/>
      <c r="I7" s="5"/>
      <c r="J7" s="13"/>
      <c r="K7" s="8"/>
      <c r="L7" s="8"/>
      <c r="M7" s="8"/>
      <c r="N7" s="8"/>
      <c r="O7" s="8"/>
      <c r="P7" s="5"/>
      <c r="Q7" s="5"/>
      <c r="R7" s="5"/>
    </row>
    <row r="8" spans="1:20" x14ac:dyDescent="0.25">
      <c r="A8" s="84"/>
      <c r="B8" s="84"/>
      <c r="C8" s="84"/>
      <c r="D8" s="84"/>
      <c r="E8" s="5" t="s">
        <v>4</v>
      </c>
      <c r="F8" s="14" t="s">
        <v>5</v>
      </c>
      <c r="G8" s="15" t="s">
        <v>6</v>
      </c>
      <c r="H8" s="12"/>
      <c r="I8" s="12"/>
      <c r="J8" s="12"/>
      <c r="K8" s="12" t="s">
        <v>7</v>
      </c>
      <c r="L8" s="12" t="s">
        <v>8</v>
      </c>
      <c r="M8" s="12" t="s">
        <v>9</v>
      </c>
      <c r="N8" s="12" t="s">
        <v>10</v>
      </c>
      <c r="O8" s="12" t="s">
        <v>11</v>
      </c>
      <c r="P8" s="12" t="s">
        <v>12</v>
      </c>
      <c r="Q8" s="16" t="s">
        <v>13</v>
      </c>
      <c r="R8" s="17" t="s">
        <v>14</v>
      </c>
    </row>
    <row r="9" spans="1:20" x14ac:dyDescent="0.25">
      <c r="A9" s="18"/>
      <c r="B9" s="7"/>
      <c r="C9" s="7"/>
      <c r="D9" s="7"/>
      <c r="E9" s="7"/>
      <c r="F9" s="17" t="s">
        <v>65</v>
      </c>
      <c r="G9" s="15"/>
      <c r="H9" s="84"/>
      <c r="I9" s="84"/>
      <c r="J9" s="84"/>
      <c r="K9" s="84"/>
      <c r="L9" s="84"/>
      <c r="M9" s="84"/>
      <c r="N9" s="84"/>
      <c r="O9" s="84"/>
      <c r="P9" s="84"/>
      <c r="Q9" s="90"/>
      <c r="R9" s="91"/>
    </row>
    <row r="10" spans="1:20" x14ac:dyDescent="0.25">
      <c r="A10" s="18"/>
      <c r="B10" s="7"/>
      <c r="C10" s="7"/>
      <c r="D10" s="7"/>
      <c r="E10" s="7"/>
      <c r="F10" s="17" t="s">
        <v>103</v>
      </c>
      <c r="G10" s="92" t="s">
        <v>15</v>
      </c>
      <c r="H10" s="93"/>
      <c r="I10" s="93"/>
      <c r="J10" s="93"/>
      <c r="K10" s="93"/>
      <c r="L10" s="93"/>
      <c r="M10" s="93"/>
      <c r="N10" s="93"/>
      <c r="O10" s="93"/>
      <c r="P10" s="93"/>
      <c r="Q10" s="94"/>
      <c r="R10" s="21"/>
    </row>
    <row r="11" spans="1:20" ht="13.8" thickBot="1" x14ac:dyDescent="0.3">
      <c r="A11" s="18"/>
      <c r="B11" s="95" t="s">
        <v>16</v>
      </c>
      <c r="C11" s="95"/>
      <c r="D11" s="95"/>
      <c r="E11" s="96"/>
      <c r="F11" s="22" t="s">
        <v>104</v>
      </c>
      <c r="G11" s="97" t="s">
        <v>43</v>
      </c>
      <c r="H11" s="23" t="s">
        <v>105</v>
      </c>
      <c r="I11" s="23" t="s">
        <v>106</v>
      </c>
      <c r="J11" s="23" t="s">
        <v>107</v>
      </c>
      <c r="K11" s="23" t="s">
        <v>108</v>
      </c>
      <c r="L11" s="23" t="s">
        <v>109</v>
      </c>
      <c r="M11" s="23" t="s">
        <v>44</v>
      </c>
      <c r="N11" s="23" t="s">
        <v>45</v>
      </c>
      <c r="O11" s="23" t="s">
        <v>46</v>
      </c>
      <c r="P11" s="23" t="s">
        <v>110</v>
      </c>
      <c r="Q11" s="24" t="s">
        <v>111</v>
      </c>
      <c r="R11" s="22" t="s">
        <v>112</v>
      </c>
    </row>
    <row r="12" spans="1:20" x14ac:dyDescent="0.25">
      <c r="B12" s="98" t="s">
        <v>113</v>
      </c>
    </row>
    <row r="13" spans="1:20" x14ac:dyDescent="0.25">
      <c r="A13" s="86">
        <v>1</v>
      </c>
      <c r="C13" s="99" t="s">
        <v>47</v>
      </c>
      <c r="F13" s="100">
        <f>SUM(G13:Q13)</f>
        <v>554479240.48099029</v>
      </c>
      <c r="G13" s="100">
        <f>'EGU 5.07 Pg1'!G84</f>
        <v>485786551.91575772</v>
      </c>
      <c r="H13" s="100">
        <f>'EGU 5.07 Pg1'!H84</f>
        <v>0</v>
      </c>
      <c r="I13" s="100">
        <f>'EGU 5.07 Pg1'!I84</f>
        <v>0</v>
      </c>
      <c r="J13" s="100">
        <f>'EGU 5.07 Pg1'!J84</f>
        <v>0</v>
      </c>
      <c r="K13" s="100">
        <f>'EGU 5.07 Pg1'!K84</f>
        <v>3731721.6251974571</v>
      </c>
      <c r="L13" s="100">
        <f>'EGU 5.07 Pg1'!L84</f>
        <v>199663.97454748338</v>
      </c>
      <c r="M13" s="100">
        <f>'EGU 5.07 Pg1'!M84</f>
        <v>13697510.540512113</v>
      </c>
      <c r="N13" s="100">
        <f>'EGU 5.07 Pg1'!N84</f>
        <v>18005322.241702732</v>
      </c>
      <c r="O13" s="100">
        <f>'EGU 5.07 Pg1'!O84</f>
        <v>21680507.00613144</v>
      </c>
      <c r="P13" s="100">
        <f>'EGU 5.07 Pg1'!P84</f>
        <v>9703970.9351688493</v>
      </c>
      <c r="Q13" s="100">
        <f>'EGU 5.07 Pg1'!Q84</f>
        <v>1673992.2419724637</v>
      </c>
      <c r="R13" s="100">
        <f>'EGU 5.07 Pg1'!R84</f>
        <v>554479240.48099029</v>
      </c>
      <c r="T13" s="100"/>
    </row>
    <row r="14" spans="1:20" x14ac:dyDescent="0.25">
      <c r="A14" s="86">
        <f>A13+1</f>
        <v>2</v>
      </c>
      <c r="C14" s="99" t="s">
        <v>48</v>
      </c>
      <c r="F14" s="101">
        <v>4.9376028079717665E-2</v>
      </c>
      <c r="G14" s="101">
        <v>5.3139487719079365E-2</v>
      </c>
      <c r="H14" s="101">
        <v>0</v>
      </c>
      <c r="I14" s="101">
        <v>0</v>
      </c>
      <c r="J14" s="101">
        <v>0</v>
      </c>
      <c r="K14" s="101">
        <v>5.745486441431822E-2</v>
      </c>
      <c r="L14" s="101">
        <v>1.1334217119671246E-2</v>
      </c>
      <c r="M14" s="101">
        <v>3.2749958503382311E-2</v>
      </c>
      <c r="N14" s="101">
        <v>4.1471572327851002E-2</v>
      </c>
      <c r="O14" s="101">
        <v>4.3647484983807258E-2</v>
      </c>
      <c r="P14" s="101">
        <v>-1.4875773600720718E-2</v>
      </c>
      <c r="Q14" s="101">
        <v>4.3339772204557508E-2</v>
      </c>
      <c r="R14" s="101">
        <v>4.9376028079717645E-2</v>
      </c>
      <c r="T14" s="100"/>
    </row>
    <row r="15" spans="1:20" x14ac:dyDescent="0.25">
      <c r="A15" s="86">
        <f t="shared" ref="A15:A18" si="0">A14+1</f>
        <v>3</v>
      </c>
      <c r="C15" s="99" t="s">
        <v>49</v>
      </c>
      <c r="F15" s="102">
        <f>F16-F13</f>
        <v>0</v>
      </c>
      <c r="G15" s="102">
        <f>G16-G13</f>
        <v>-14392157.39931339</v>
      </c>
      <c r="H15" s="102">
        <f t="shared" ref="H15:R15" si="1">H16-H13</f>
        <v>0</v>
      </c>
      <c r="I15" s="102">
        <f t="shared" si="1"/>
        <v>0</v>
      </c>
      <c r="J15" s="102">
        <f t="shared" si="1"/>
        <v>0</v>
      </c>
      <c r="K15" s="102">
        <f t="shared" si="1"/>
        <v>-41119.755739279091</v>
      </c>
      <c r="L15" s="102">
        <f t="shared" si="1"/>
        <v>52733.736830974231</v>
      </c>
      <c r="M15" s="102">
        <f t="shared" si="1"/>
        <v>996829.30673730746</v>
      </c>
      <c r="N15" s="102">
        <f t="shared" si="1"/>
        <v>1056480.9148565903</v>
      </c>
      <c r="O15" s="102">
        <f t="shared" si="1"/>
        <v>955971.16258238256</v>
      </c>
      <c r="P15" s="102">
        <f t="shared" si="1"/>
        <v>9746356.0081174318</v>
      </c>
      <c r="Q15" s="102">
        <f t="shared" si="1"/>
        <v>1624906.0259277625</v>
      </c>
      <c r="R15" s="102">
        <f t="shared" si="1"/>
        <v>0</v>
      </c>
      <c r="T15" s="100"/>
    </row>
    <row r="16" spans="1:20" x14ac:dyDescent="0.25">
      <c r="A16" s="86">
        <f t="shared" si="0"/>
        <v>4</v>
      </c>
      <c r="C16" s="99" t="s">
        <v>50</v>
      </c>
      <c r="F16" s="103">
        <v>554479240.48098993</v>
      </c>
      <c r="G16" s="103">
        <v>471394394.51644433</v>
      </c>
      <c r="H16" s="103">
        <v>0</v>
      </c>
      <c r="I16" s="103">
        <v>0</v>
      </c>
      <c r="J16" s="103">
        <v>0</v>
      </c>
      <c r="K16" s="103">
        <v>3690601.8694581781</v>
      </c>
      <c r="L16" s="103">
        <v>252397.71137845761</v>
      </c>
      <c r="M16" s="103">
        <v>14694339.84724942</v>
      </c>
      <c r="N16" s="104">
        <v>19061803.156559322</v>
      </c>
      <c r="O16" s="103">
        <v>22636478.168713823</v>
      </c>
      <c r="P16" s="103">
        <v>19450326.943286281</v>
      </c>
      <c r="Q16" s="103">
        <v>3298898.2679002262</v>
      </c>
      <c r="R16" s="103">
        <v>554479240.48099029</v>
      </c>
      <c r="T16" s="100"/>
    </row>
    <row r="17" spans="1:20" x14ac:dyDescent="0.25">
      <c r="A17" s="86">
        <f t="shared" si="0"/>
        <v>5</v>
      </c>
      <c r="C17" s="99" t="s">
        <v>51</v>
      </c>
      <c r="F17" s="105">
        <f>F16/F13-1</f>
        <v>0</v>
      </c>
      <c r="G17" s="105">
        <f t="shared" ref="G17:Q17" si="2">G16/G13-1</f>
        <v>-2.9626504361959349E-2</v>
      </c>
      <c r="H17" s="105" t="e">
        <f t="shared" si="2"/>
        <v>#DIV/0!</v>
      </c>
      <c r="I17" s="105" t="e">
        <f t="shared" si="2"/>
        <v>#DIV/0!</v>
      </c>
      <c r="J17" s="105" t="e">
        <f t="shared" si="2"/>
        <v>#DIV/0!</v>
      </c>
      <c r="K17" s="105">
        <f t="shared" si="2"/>
        <v>-1.1018977262834628E-2</v>
      </c>
      <c r="L17" s="105">
        <f>IFERROR(L16/L13-1,0)</f>
        <v>0.26411242664326151</v>
      </c>
      <c r="M17" s="105">
        <f>IFERROR(M16/M13-1,0)</f>
        <v>7.2774487290158341E-2</v>
      </c>
      <c r="N17" s="106">
        <f>IFERROR(N16/N13-1,0)</f>
        <v>5.8676034823172518E-2</v>
      </c>
      <c r="O17" s="105">
        <f>IFERROR(O16/O13-1,0)</f>
        <v>4.4093579652543458E-2</v>
      </c>
      <c r="P17" s="105">
        <f t="shared" si="2"/>
        <v>1.0043678070793649</v>
      </c>
      <c r="Q17" s="105">
        <f t="shared" si="2"/>
        <v>0.97067715440134728</v>
      </c>
      <c r="R17" s="105">
        <f>R16/R13-1</f>
        <v>0</v>
      </c>
      <c r="T17" s="100"/>
    </row>
    <row r="18" spans="1:20" x14ac:dyDescent="0.25">
      <c r="A18" s="86">
        <f t="shared" si="0"/>
        <v>6</v>
      </c>
      <c r="C18" s="99" t="s">
        <v>52</v>
      </c>
      <c r="F18" s="112">
        <f>F14/$F$14</f>
        <v>1</v>
      </c>
      <c r="G18" s="107">
        <f>G14/$F$14</f>
        <v>1.0762203803288022</v>
      </c>
      <c r="H18" s="107">
        <f t="shared" ref="H18:R18" si="3">H14/$F$14</f>
        <v>0</v>
      </c>
      <c r="I18" s="107">
        <f t="shared" si="3"/>
        <v>0</v>
      </c>
      <c r="J18" s="107">
        <f t="shared" si="3"/>
        <v>0</v>
      </c>
      <c r="K18" s="107">
        <f t="shared" si="3"/>
        <v>1.1636185948686935</v>
      </c>
      <c r="L18" s="107">
        <f>L14/$F$14</f>
        <v>0.22954898481044561</v>
      </c>
      <c r="M18" s="107">
        <f t="shared" si="3"/>
        <v>0.66327648814739526</v>
      </c>
      <c r="N18" s="108">
        <f t="shared" si="3"/>
        <v>0.83991309023267502</v>
      </c>
      <c r="O18" s="107">
        <f t="shared" si="3"/>
        <v>0.88398128973311363</v>
      </c>
      <c r="P18" s="107">
        <f t="shared" si="3"/>
        <v>-0.30127521753478753</v>
      </c>
      <c r="Q18" s="107">
        <f t="shared" si="3"/>
        <v>0.87774926194114655</v>
      </c>
      <c r="R18" s="107">
        <f t="shared" si="3"/>
        <v>0.99999999999999956</v>
      </c>
      <c r="T18" s="100"/>
    </row>
    <row r="19" spans="1:20" x14ac:dyDescent="0.25">
      <c r="B19" s="99"/>
      <c r="F19" s="107"/>
      <c r="G19" s="107"/>
      <c r="H19" s="107"/>
      <c r="I19" s="107"/>
      <c r="J19" s="107"/>
      <c r="K19" s="107"/>
      <c r="L19" s="107"/>
      <c r="M19" s="107"/>
      <c r="N19" s="108"/>
      <c r="O19" s="107"/>
      <c r="P19" s="107"/>
      <c r="Q19" s="107"/>
      <c r="R19" s="107"/>
      <c r="T19" s="100"/>
    </row>
    <row r="20" spans="1:20" x14ac:dyDescent="0.25">
      <c r="B20" s="98" t="s">
        <v>114</v>
      </c>
      <c r="T20" s="100"/>
    </row>
    <row r="21" spans="1:20" x14ac:dyDescent="0.25">
      <c r="A21" s="86">
        <f>A18+1</f>
        <v>7</v>
      </c>
      <c r="C21" s="99" t="s">
        <v>47</v>
      </c>
      <c r="F21" s="100">
        <f>F13</f>
        <v>554479240.48099029</v>
      </c>
      <c r="G21" s="100">
        <f t="shared" ref="G21:R21" si="4">G13</f>
        <v>485786551.91575772</v>
      </c>
      <c r="H21" s="100">
        <f t="shared" si="4"/>
        <v>0</v>
      </c>
      <c r="I21" s="100">
        <f t="shared" si="4"/>
        <v>0</v>
      </c>
      <c r="J21" s="100">
        <f t="shared" si="4"/>
        <v>0</v>
      </c>
      <c r="K21" s="100">
        <f t="shared" si="4"/>
        <v>3731721.6251974571</v>
      </c>
      <c r="L21" s="100">
        <f t="shared" si="4"/>
        <v>199663.97454748338</v>
      </c>
      <c r="M21" s="100">
        <f t="shared" si="4"/>
        <v>13697510.540512113</v>
      </c>
      <c r="N21" s="100">
        <f t="shared" si="4"/>
        <v>18005322.241702732</v>
      </c>
      <c r="O21" s="100">
        <f t="shared" si="4"/>
        <v>21680507.00613144</v>
      </c>
      <c r="P21" s="100">
        <f t="shared" si="4"/>
        <v>9703970.9351688493</v>
      </c>
      <c r="Q21" s="100">
        <f t="shared" si="4"/>
        <v>1673992.2419724637</v>
      </c>
      <c r="R21" s="100">
        <f t="shared" si="4"/>
        <v>554479240.48099029</v>
      </c>
      <c r="T21" s="100"/>
    </row>
    <row r="22" spans="1:20" x14ac:dyDescent="0.25">
      <c r="A22" s="86">
        <f t="shared" ref="A22:A28" si="5">A21+1</f>
        <v>8</v>
      </c>
      <c r="C22" s="99" t="s">
        <v>53</v>
      </c>
      <c r="F22" s="100">
        <f>SUM(G22:Q22)</f>
        <v>114669748.89931692</v>
      </c>
      <c r="G22" s="100">
        <v>83777556.734924898</v>
      </c>
      <c r="H22" s="100">
        <v>0</v>
      </c>
      <c r="I22" s="100">
        <v>0</v>
      </c>
      <c r="J22" s="100">
        <v>0</v>
      </c>
      <c r="K22" s="100">
        <v>532828.35923874448</v>
      </c>
      <c r="L22" s="100">
        <v>126397.40048773892</v>
      </c>
      <c r="M22" s="100">
        <v>4926858.5992999654</v>
      </c>
      <c r="N22" s="100">
        <v>5106475.0629901476</v>
      </c>
      <c r="O22" s="100">
        <v>5683462.3921027333</v>
      </c>
      <c r="P22" s="100">
        <v>13680053.593123646</v>
      </c>
      <c r="Q22" s="100">
        <v>836116.7571490549</v>
      </c>
      <c r="R22" s="100">
        <v>114669748.89931692</v>
      </c>
      <c r="T22" s="100"/>
    </row>
    <row r="23" spans="1:20" x14ac:dyDescent="0.25">
      <c r="A23" s="86">
        <f t="shared" si="5"/>
        <v>9</v>
      </c>
      <c r="C23" s="113" t="s">
        <v>55</v>
      </c>
      <c r="F23" s="100">
        <f>SUM(G23:Q23)</f>
        <v>1.7007550923153758E-10</v>
      </c>
      <c r="G23" s="100">
        <v>7303165.6561966632</v>
      </c>
      <c r="H23" s="100">
        <v>0</v>
      </c>
      <c r="I23" s="100">
        <v>0</v>
      </c>
      <c r="J23" s="100">
        <v>0</v>
      </c>
      <c r="K23" s="100">
        <v>91413.425423816094</v>
      </c>
      <c r="L23" s="100">
        <v>4677.3225504578277</v>
      </c>
      <c r="M23" s="100">
        <v>470292.67303664325</v>
      </c>
      <c r="N23" s="100">
        <v>604342.97336912225</v>
      </c>
      <c r="O23" s="100">
        <v>875089.69619591313</v>
      </c>
      <c r="P23" s="100">
        <v>-9353609.8113169987</v>
      </c>
      <c r="Q23" s="100">
        <v>4628.0645443836065</v>
      </c>
      <c r="R23" s="100">
        <v>1.7007550923153758E-10</v>
      </c>
      <c r="T23" s="100"/>
    </row>
    <row r="24" spans="1:20" x14ac:dyDescent="0.25">
      <c r="A24" s="86">
        <f t="shared" si="5"/>
        <v>10</v>
      </c>
      <c r="C24" s="113" t="s">
        <v>56</v>
      </c>
      <c r="F24" s="100">
        <f>SUM(G24:Q24)</f>
        <v>0</v>
      </c>
      <c r="G24" s="100">
        <v>789385.2744128654</v>
      </c>
      <c r="H24" s="100">
        <v>0</v>
      </c>
      <c r="I24" s="100">
        <v>0</v>
      </c>
      <c r="J24" s="100">
        <v>0</v>
      </c>
      <c r="K24" s="100">
        <v>6089.2969231011302</v>
      </c>
      <c r="L24" s="100">
        <v>324.81903532425281</v>
      </c>
      <c r="M24" s="100">
        <v>22245.335182574792</v>
      </c>
      <c r="N24" s="100">
        <v>29265.332656300081</v>
      </c>
      <c r="O24" s="100">
        <v>35193.997326407065</v>
      </c>
      <c r="P24" s="100">
        <v>15425.723831236786</v>
      </c>
      <c r="Q24" s="100">
        <v>-897929.77936780953</v>
      </c>
      <c r="R24" s="100">
        <v>0</v>
      </c>
      <c r="T24" s="100"/>
    </row>
    <row r="25" spans="1:20" x14ac:dyDescent="0.25">
      <c r="A25" s="86">
        <f t="shared" si="5"/>
        <v>11</v>
      </c>
      <c r="C25" s="84" t="s">
        <v>40</v>
      </c>
      <c r="F25" s="100">
        <f>SUM(G25:Q25)</f>
        <v>-12504032.637841003</v>
      </c>
      <c r="G25" s="100">
        <v>-11143843.356124725</v>
      </c>
      <c r="H25" s="100">
        <v>0</v>
      </c>
      <c r="I25" s="100">
        <v>0</v>
      </c>
      <c r="J25" s="100">
        <v>0</v>
      </c>
      <c r="K25" s="100">
        <v>-62604.833038023884</v>
      </c>
      <c r="L25" s="100">
        <v>-3987.5475583109369</v>
      </c>
      <c r="M25" s="100">
        <v>-263475.97135727393</v>
      </c>
      <c r="N25" s="100">
        <v>-335054.01787538244</v>
      </c>
      <c r="O25" s="100">
        <v>-397830.63816196664</v>
      </c>
      <c r="P25" s="100">
        <v>-282892.89630789252</v>
      </c>
      <c r="Q25" s="100">
        <v>-14343.377417424075</v>
      </c>
      <c r="R25" s="100">
        <v>-12504032.637841001</v>
      </c>
      <c r="T25" s="100"/>
    </row>
    <row r="26" spans="1:20" x14ac:dyDescent="0.25">
      <c r="A26" s="86">
        <f t="shared" si="5"/>
        <v>12</v>
      </c>
      <c r="C26" s="99" t="s">
        <v>41</v>
      </c>
      <c r="F26" s="109">
        <f t="shared" ref="F26:R26" si="6">SUM(F21:F25)</f>
        <v>656644956.74246621</v>
      </c>
      <c r="G26" s="109">
        <f t="shared" si="6"/>
        <v>566512816.22516739</v>
      </c>
      <c r="H26" s="109">
        <f t="shared" si="6"/>
        <v>0</v>
      </c>
      <c r="I26" s="109">
        <f t="shared" si="6"/>
        <v>0</v>
      </c>
      <c r="J26" s="109">
        <f t="shared" si="6"/>
        <v>0</v>
      </c>
      <c r="K26" s="109">
        <f t="shared" si="6"/>
        <v>4299447.873745095</v>
      </c>
      <c r="L26" s="109">
        <f t="shared" si="6"/>
        <v>327075.96906269342</v>
      </c>
      <c r="M26" s="109">
        <f t="shared" si="6"/>
        <v>18853431.17667402</v>
      </c>
      <c r="N26" s="109">
        <f t="shared" si="6"/>
        <v>23410351.592842922</v>
      </c>
      <c r="O26" s="109">
        <f t="shared" si="6"/>
        <v>27876422.453594524</v>
      </c>
      <c r="P26" s="109">
        <f t="shared" si="6"/>
        <v>13762947.54449884</v>
      </c>
      <c r="Q26" s="109">
        <f t="shared" si="6"/>
        <v>1602463.9068806686</v>
      </c>
      <c r="R26" s="109">
        <f t="shared" si="6"/>
        <v>656644956.74246621</v>
      </c>
      <c r="T26" s="100"/>
    </row>
    <row r="27" spans="1:20" x14ac:dyDescent="0.25">
      <c r="A27" s="86">
        <f t="shared" si="5"/>
        <v>13</v>
      </c>
      <c r="C27" s="99" t="s">
        <v>54</v>
      </c>
      <c r="F27" s="100">
        <f t="shared" ref="F27:R27" si="7">F26-F25-F13</f>
        <v>114669748.89931691</v>
      </c>
      <c r="G27" s="100">
        <f t="shared" si="7"/>
        <v>91870107.665534437</v>
      </c>
      <c r="H27" s="100">
        <f t="shared" si="7"/>
        <v>0</v>
      </c>
      <c r="I27" s="100">
        <f t="shared" si="7"/>
        <v>0</v>
      </c>
      <c r="J27" s="100">
        <f t="shared" si="7"/>
        <v>0</v>
      </c>
      <c r="K27" s="100">
        <f t="shared" si="7"/>
        <v>630331.08158566151</v>
      </c>
      <c r="L27" s="100">
        <f t="shared" si="7"/>
        <v>131399.54207352101</v>
      </c>
      <c r="M27" s="100">
        <f t="shared" si="7"/>
        <v>5419396.6075191814</v>
      </c>
      <c r="N27" s="100">
        <f t="shared" si="7"/>
        <v>5740083.3690155707</v>
      </c>
      <c r="O27" s="100">
        <f t="shared" si="7"/>
        <v>6593746.0856250525</v>
      </c>
      <c r="P27" s="100">
        <f t="shared" si="7"/>
        <v>4341869.5056378841</v>
      </c>
      <c r="Q27" s="100">
        <f t="shared" si="7"/>
        <v>-57184.957674371079</v>
      </c>
      <c r="R27" s="100">
        <f t="shared" si="7"/>
        <v>114669748.89931691</v>
      </c>
      <c r="T27" s="100"/>
    </row>
    <row r="28" spans="1:20" x14ac:dyDescent="0.25">
      <c r="A28" s="86">
        <f t="shared" si="5"/>
        <v>14</v>
      </c>
      <c r="C28" s="99" t="s">
        <v>51</v>
      </c>
      <c r="F28" s="110">
        <f t="shared" ref="F28:K28" si="8">(F27)/F13</f>
        <v>0.20680620756846574</v>
      </c>
      <c r="G28" s="110">
        <f t="shared" si="8"/>
        <v>0.18911620196819698</v>
      </c>
      <c r="H28" s="110" t="e">
        <f t="shared" si="8"/>
        <v>#DIV/0!</v>
      </c>
      <c r="I28" s="110" t="e">
        <f t="shared" si="8"/>
        <v>#DIV/0!</v>
      </c>
      <c r="J28" s="110" t="e">
        <f t="shared" si="8"/>
        <v>#DIV/0!</v>
      </c>
      <c r="K28" s="110">
        <f t="shared" si="8"/>
        <v>0.16891160297957883</v>
      </c>
      <c r="L28" s="110">
        <f>IFERROR((L27)/L13,0)</f>
        <v>0.65810340784472376</v>
      </c>
      <c r="M28" s="110">
        <f>IFERROR((M27)/M13,0)</f>
        <v>0.39564828889823689</v>
      </c>
      <c r="N28" s="111">
        <f>IFERROR((N27)/N13,0)</f>
        <v>0.31879925790613017</v>
      </c>
      <c r="O28" s="110">
        <f>IFERROR((O27)/O13,0)</f>
        <v>0.30413246718632003</v>
      </c>
      <c r="P28" s="110">
        <f>(P27)/P13</f>
        <v>0.44743224548439309</v>
      </c>
      <c r="Q28" s="110">
        <f>(Q27)/Q13</f>
        <v>-3.4160825982676057E-2</v>
      </c>
      <c r="R28" s="110">
        <f>(R27)/R13</f>
        <v>0.20680620756846574</v>
      </c>
      <c r="T28" s="100"/>
    </row>
  </sheetData>
  <mergeCells count="1">
    <mergeCell ref="F6:Q6"/>
  </mergeCells>
  <pageMargins left="0.7" right="0.7" top="0.75" bottom="0.75" header="0.3" footer="0.3"/>
  <pageSetup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EGU 5.07 Pg1</vt:lpstr>
      <vt:lpstr>EGU 5.07 Pg2</vt:lpstr>
      <vt:lpstr>'EGU 5.07 Pg1'!Print_Area</vt:lpstr>
      <vt:lpstr>'EGU 5.07 Pg2'!Print_Area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Summers (Enbridge UWI - 5)</dc:creator>
  <cp:lastModifiedBy>Jessica L Ipson (Enbridge UWI - 5)</cp:lastModifiedBy>
  <cp:lastPrinted>2025-04-29T15:36:46Z</cp:lastPrinted>
  <dcterms:created xsi:type="dcterms:W3CDTF">2025-04-07T19:55:52Z</dcterms:created>
  <dcterms:modified xsi:type="dcterms:W3CDTF">2025-04-29T15:37:04Z</dcterms:modified>
</cp:coreProperties>
</file>