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J:\State\Filings General\2025 Rate Case Utah\Testimony\Direct\ACS\"/>
    </mc:Choice>
  </mc:AlternateContent>
  <xr:revisionPtr revIDLastSave="0" documentId="13_ncr:1_{60CB88F1-2F7E-4BD8-96FD-EE1A3C9249CD}" xr6:coauthVersionLast="47" xr6:coauthVersionMax="47" xr10:uidLastSave="{00000000-0000-0000-0000-000000000000}"/>
  <bookViews>
    <workbookView xWindow="28680" yWindow="-120" windowWidth="29040" windowHeight="15840" xr2:uid="{25007CC5-1BA0-47F1-BA32-C7217722080E}"/>
  </bookViews>
  <sheets>
    <sheet name="EGU 5.10p1 (GS,NGV)" sheetId="1" r:id="rId1"/>
    <sheet name="EGU 5.10p2 (FS,IS)" sheetId="3" r:id="rId2"/>
    <sheet name="EGU 5.10p3 (TBF, MT)" sheetId="4" r:id="rId3"/>
    <sheet name="EGU 5.10p4 (TSS,TSM)" sheetId="6" r:id="rId4"/>
    <sheet name="EGU 5.10p5 (TSL)" sheetId="7" r:id="rId5"/>
  </sheets>
  <definedNames>
    <definedName name="Admin_Fee">#REF!</definedName>
    <definedName name="Basic_Service_Fee">#REF!</definedName>
    <definedName name="Existing_Admin_Primary">#REF!</definedName>
    <definedName name="Existing_Admin_Secondary">#REF!</definedName>
    <definedName name="Existing_BSF">#REF!</definedName>
    <definedName name="Existing_IS">#REF!</definedName>
    <definedName name="Existing_TS">#REF!</definedName>
    <definedName name="Existing_TS_FirmDemandCharge">#REF!</definedName>
    <definedName name="Firm_Demand_Charge">#REF!</definedName>
    <definedName name="_xlnm.Print_Area" localSheetId="0">'EGU 5.10p1 (GS,NGV)'!$A$1:$R$48</definedName>
    <definedName name="_xlnm.Print_Area" localSheetId="1">'EGU 5.10p2 (FS,IS)'!$A$1:$R$47</definedName>
    <definedName name="_xlnm.Print_Area" localSheetId="2">'EGU 5.10p3 (TBF, MT)'!$A$1:$R$52</definedName>
    <definedName name="_xlnm.Print_Area" localSheetId="3">'EGU 5.10p4 (TSS,TSM)'!$A$1:$T$57</definedName>
    <definedName name="_xlnm.Print_Area" localSheetId="4">'EGU 5.10p5 (TSL)'!$A$1:$T$57</definedName>
    <definedName name="Proposed_Admin_Primary">#REF!</definedName>
    <definedName name="Proposed_Admin_Secondary">#REF!</definedName>
    <definedName name="Proposed_BSF">#REF!</definedName>
    <definedName name="Rate_Amount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2" i="7" l="1"/>
  <c r="K16" i="7"/>
  <c r="Q18" i="7"/>
  <c r="Q17" i="7"/>
  <c r="O36" i="6"/>
  <c r="Q19" i="6"/>
  <c r="N38" i="4"/>
  <c r="H38" i="4"/>
  <c r="O18" i="1"/>
  <c r="O17" i="1"/>
  <c r="N17" i="1"/>
  <c r="O16" i="1"/>
  <c r="O15" i="1"/>
  <c r="N11" i="1"/>
  <c r="N8" i="1"/>
  <c r="J7" i="1"/>
  <c r="M11" i="1"/>
  <c r="L11" i="1"/>
  <c r="M10" i="1"/>
  <c r="L10" i="1"/>
  <c r="M8" i="1"/>
  <c r="L8" i="1"/>
  <c r="M7" i="1"/>
  <c r="L7" i="1"/>
  <c r="P14" i="4" l="1"/>
  <c r="K19" i="7"/>
  <c r="J19" i="4"/>
  <c r="P21" i="4"/>
  <c r="K46" i="6"/>
  <c r="K17" i="7"/>
  <c r="K12" i="6"/>
  <c r="Q43" i="6"/>
  <c r="J16" i="1"/>
  <c r="Q44" i="6"/>
  <c r="O14" i="7"/>
  <c r="Q12" i="7"/>
  <c r="K39" i="6"/>
  <c r="K50" i="6"/>
  <c r="K18" i="6"/>
  <c r="O14" i="6"/>
  <c r="Q50" i="6"/>
  <c r="J18" i="1"/>
  <c r="Q19" i="7"/>
  <c r="K13" i="7"/>
  <c r="K14" i="7" s="1"/>
  <c r="K45" i="6"/>
  <c r="Q45" i="6"/>
  <c r="Q16" i="7"/>
  <c r="O9" i="6"/>
  <c r="J10" i="1"/>
  <c r="K40" i="6"/>
  <c r="J42" i="4"/>
  <c r="J15" i="1"/>
  <c r="P15" i="4"/>
  <c r="P46" i="4"/>
  <c r="J14" i="4"/>
  <c r="J48" i="4"/>
  <c r="P47" i="4"/>
  <c r="Q35" i="6"/>
  <c r="H16" i="4"/>
  <c r="K35" i="6"/>
  <c r="K34" i="6"/>
  <c r="K18" i="7"/>
  <c r="N7" i="1"/>
  <c r="P7" i="1" s="1"/>
  <c r="N10" i="1"/>
  <c r="P10" i="1" s="1"/>
  <c r="J47" i="4"/>
  <c r="J8" i="1"/>
  <c r="J45" i="4"/>
  <c r="P41" i="4"/>
  <c r="N18" i="1"/>
  <c r="P18" i="1" s="1"/>
  <c r="N16" i="1"/>
  <c r="P16" i="1" s="1"/>
  <c r="J21" i="4"/>
  <c r="P19" i="4"/>
  <c r="J41" i="4"/>
  <c r="J46" i="4"/>
  <c r="P42" i="4"/>
  <c r="P48" i="4"/>
  <c r="K19" i="6"/>
  <c r="P11" i="1"/>
  <c r="J18" i="4"/>
  <c r="P20" i="4"/>
  <c r="P45" i="4"/>
  <c r="P8" i="1"/>
  <c r="P17" i="1"/>
  <c r="J17" i="1"/>
  <c r="J11" i="1"/>
  <c r="N15" i="1"/>
  <c r="P15" i="1" s="1"/>
  <c r="J15" i="4"/>
  <c r="K44" i="6"/>
  <c r="Q46" i="6"/>
  <c r="Q12" i="6"/>
  <c r="Q18" i="6"/>
  <c r="I36" i="6"/>
  <c r="Q13" i="7"/>
  <c r="I9" i="7"/>
  <c r="H12" i="1"/>
  <c r="Q13" i="6"/>
  <c r="Q40" i="6"/>
  <c r="H19" i="1"/>
  <c r="N43" i="4"/>
  <c r="O9" i="7"/>
  <c r="J20" i="4"/>
  <c r="P18" i="4"/>
  <c r="Q34" i="6"/>
  <c r="I47" i="6"/>
  <c r="O47" i="6"/>
  <c r="O20" i="7"/>
  <c r="K16" i="6"/>
  <c r="K17" i="6"/>
  <c r="O41" i="6"/>
  <c r="Q39" i="6"/>
  <c r="K43" i="6"/>
  <c r="Q17" i="6"/>
  <c r="I41" i="6"/>
  <c r="Q16" i="6"/>
  <c r="K13" i="6"/>
  <c r="K14" i="6" s="1"/>
  <c r="O20" i="6"/>
  <c r="N49" i="4"/>
  <c r="H22" i="4"/>
  <c r="I20" i="7"/>
  <c r="I14" i="7"/>
  <c r="I14" i="6"/>
  <c r="I9" i="6"/>
  <c r="I20" i="6"/>
  <c r="H49" i="4"/>
  <c r="H43" i="4"/>
  <c r="Q20" i="7" l="1"/>
  <c r="Q41" i="6"/>
  <c r="K20" i="7"/>
  <c r="Q14" i="7"/>
  <c r="K41" i="6"/>
  <c r="J43" i="4"/>
  <c r="K36" i="6"/>
  <c r="J49" i="4"/>
  <c r="P19" i="1"/>
  <c r="P21" i="1" s="1"/>
  <c r="P12" i="1" s="1"/>
  <c r="P23" i="1" s="1"/>
  <c r="Q47" i="6"/>
  <c r="Q51" i="6" s="1"/>
  <c r="J19" i="1"/>
  <c r="J21" i="1" s="1"/>
  <c r="P43" i="4"/>
  <c r="P49" i="4"/>
  <c r="J12" i="1"/>
  <c r="Q14" i="6"/>
  <c r="Q20" i="6"/>
  <c r="K20" i="6"/>
  <c r="K47" i="6"/>
  <c r="N22" i="4"/>
  <c r="N16" i="4"/>
  <c r="N11" i="4"/>
  <c r="N39" i="3"/>
  <c r="N32" i="3"/>
  <c r="N21" i="3"/>
  <c r="N14" i="3"/>
  <c r="K51" i="6" l="1"/>
  <c r="K53" i="6" s="1"/>
  <c r="K55" i="6" s="1"/>
  <c r="K57" i="6" s="1"/>
  <c r="J23" i="1"/>
  <c r="J25" i="1" s="1"/>
  <c r="P50" i="4"/>
  <c r="J50" i="4"/>
  <c r="P39" i="3"/>
  <c r="H39" i="3"/>
  <c r="H32" i="3"/>
  <c r="P16" i="4"/>
  <c r="J22" i="4"/>
  <c r="P22" i="4"/>
  <c r="H11" i="4"/>
  <c r="J16" i="4"/>
  <c r="J39" i="3"/>
  <c r="P21" i="3"/>
  <c r="J21" i="3"/>
  <c r="H21" i="3"/>
  <c r="H14" i="3"/>
  <c r="N19" i="1" l="1"/>
  <c r="N12" i="1" l="1"/>
  <c r="K6" i="6" l="1"/>
  <c r="K7" i="6"/>
  <c r="K8" i="6"/>
  <c r="K8" i="7"/>
  <c r="K7" i="7"/>
  <c r="K6" i="7"/>
  <c r="K5" i="7"/>
  <c r="K9" i="6" l="1"/>
  <c r="K9" i="7"/>
  <c r="K23" i="6" l="1"/>
  <c r="K23" i="7"/>
  <c r="K24" i="7" s="1"/>
  <c r="K26" i="7" s="1"/>
  <c r="K28" i="7" s="1"/>
  <c r="K30" i="7" s="1"/>
  <c r="K24" i="6" l="1"/>
  <c r="K26" i="6" s="1"/>
  <c r="K28" i="6" s="1"/>
  <c r="K30" i="6" s="1"/>
  <c r="J32" i="1" l="1"/>
  <c r="J37" i="4" l="1"/>
  <c r="J38" i="4" s="1"/>
  <c r="J51" i="4" s="1"/>
  <c r="J25" i="4"/>
  <c r="J26" i="4" s="1"/>
  <c r="J11" i="4" l="1"/>
  <c r="J28" i="4" l="1"/>
  <c r="J31" i="4"/>
  <c r="J14" i="3" l="1"/>
  <c r="J23" i="3" s="1"/>
  <c r="J32" i="3"/>
  <c r="J41" i="3" s="1"/>
  <c r="J30" i="4" l="1"/>
  <c r="J43" i="3" l="1"/>
  <c r="J33" i="4"/>
  <c r="J34" i="1"/>
  <c r="J25" i="3"/>
  <c r="P37" i="4" l="1"/>
  <c r="P38" i="4" s="1"/>
  <c r="P51" i="4" s="1"/>
  <c r="P32" i="1" l="1"/>
  <c r="Q23" i="7" l="1"/>
  <c r="Q24" i="7" s="1"/>
  <c r="Q9" i="7" l="1"/>
  <c r="Q26" i="7" s="1"/>
  <c r="Q28" i="7" s="1"/>
  <c r="Q6" i="6"/>
  <c r="Q23" i="6"/>
  <c r="Q24" i="6" s="1"/>
  <c r="Q9" i="6" s="1"/>
  <c r="Q26" i="6" s="1"/>
  <c r="Q28" i="6" s="1"/>
  <c r="P25" i="4" l="1"/>
  <c r="P26" i="4" s="1"/>
  <c r="P32" i="3"/>
  <c r="P41" i="3" s="1"/>
  <c r="Q5" i="7"/>
  <c r="P14" i="3" l="1"/>
  <c r="P23" i="3" s="1"/>
  <c r="Q7" i="6"/>
  <c r="Q6" i="7"/>
  <c r="Q8" i="6"/>
  <c r="Q7" i="7" l="1"/>
  <c r="Q8" i="7" l="1"/>
  <c r="P11" i="4" l="1"/>
  <c r="P31" i="4" l="1"/>
  <c r="P28" i="4"/>
  <c r="P30" i="4" s="1"/>
  <c r="Q36" i="6" l="1"/>
  <c r="Q53" i="6" s="1"/>
  <c r="Q55" i="6" s="1"/>
</calcChain>
</file>

<file path=xl/sharedStrings.xml><?xml version="1.0" encoding="utf-8"?>
<sst xmlns="http://schemas.openxmlformats.org/spreadsheetml/2006/main" count="448" uniqueCount="79">
  <si>
    <t>Utah GS</t>
  </si>
  <si>
    <t>Volumetric Rates</t>
  </si>
  <si>
    <t>Dth</t>
  </si>
  <si>
    <t>Curr. Rate</t>
  </si>
  <si>
    <t>Revenues</t>
  </si>
  <si>
    <t>Prop. Rate</t>
  </si>
  <si>
    <t>First</t>
  </si>
  <si>
    <t>Over</t>
  </si>
  <si>
    <t>Total Volumetric Charges</t>
  </si>
  <si>
    <t>Fixed Charges</t>
  </si>
  <si>
    <t>Meter Count</t>
  </si>
  <si>
    <t>BSF #1</t>
  </si>
  <si>
    <t>BSF #2</t>
  </si>
  <si>
    <t>BSF #3</t>
  </si>
  <si>
    <t>BSF #4</t>
  </si>
  <si>
    <t>Total Fixed Charges</t>
  </si>
  <si>
    <t>GS Total Revenue Collection</t>
  </si>
  <si>
    <t>Lakeside Revenue Allocation</t>
  </si>
  <si>
    <t>Utah GS Total</t>
  </si>
  <si>
    <t>Utah NGV</t>
  </si>
  <si>
    <t>All Usage</t>
  </si>
  <si>
    <t>NGV Total Revenue Collection</t>
  </si>
  <si>
    <t>Utah NGV Total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</si>
  <si>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</si>
  <si>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</si>
  <si>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</si>
  <si>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</si>
  <si>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</si>
  <si>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</si>
  <si>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</si>
  <si>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</si>
  <si>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</si>
  <si>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Utah FS</t>
  </si>
  <si>
    <t>Next</t>
  </si>
  <si>
    <t xml:space="preserve">Next </t>
  </si>
  <si>
    <t>BSF</t>
  </si>
  <si>
    <t>FS Total Revenue Collection</t>
  </si>
  <si>
    <t>Utah FS Total</t>
  </si>
  <si>
    <t>Utah IS</t>
  </si>
  <si>
    <t>IS Total Revenue Collection</t>
  </si>
  <si>
    <t>Utah IS Total</t>
  </si>
  <si>
    <t>Utah TBF</t>
  </si>
  <si>
    <t>Administrative Fee</t>
  </si>
  <si>
    <t>Primary</t>
  </si>
  <si>
    <t>Secondary</t>
  </si>
  <si>
    <t xml:space="preserve">Annual Demand Charges per Dth of </t>
  </si>
  <si>
    <t>Contract Dth</t>
  </si>
  <si>
    <t>Rate</t>
  </si>
  <si>
    <t>Contract Firm Transportation</t>
  </si>
  <si>
    <t>Utah TBF SubTotal</t>
  </si>
  <si>
    <t>Utah TBF Lakeside</t>
  </si>
  <si>
    <t>Utah TBF Total</t>
  </si>
  <si>
    <t>TBF Total Revenue Collection</t>
  </si>
  <si>
    <t>Fixed Fee Cost</t>
  </si>
  <si>
    <t>Utah MT Total</t>
  </si>
  <si>
    <t>Utah TSS</t>
  </si>
  <si>
    <t>Utah TSS Total</t>
  </si>
  <si>
    <t>TSS Total Revenue Collection</t>
  </si>
  <si>
    <t>Utah TSS and MT Total</t>
  </si>
  <si>
    <t>Utah MT</t>
  </si>
  <si>
    <t>Utah TSM</t>
  </si>
  <si>
    <t>Utah TSM Total</t>
  </si>
  <si>
    <t>TSM Total Revenue Collection</t>
  </si>
  <si>
    <t>Utah TSM and MT Total</t>
  </si>
  <si>
    <t>Utah TSL</t>
  </si>
  <si>
    <t>Utah TSL Total</t>
  </si>
  <si>
    <t>TSL Total Revenue Collection</t>
  </si>
  <si>
    <t>Utah TSL TOTAL</t>
  </si>
  <si>
    <t>Forecasted Revenues at Current Rates Tariff Effective 02/01/25</t>
  </si>
  <si>
    <t>Revenue Requirement</t>
  </si>
  <si>
    <t>Winter</t>
  </si>
  <si>
    <t>Block 1</t>
  </si>
  <si>
    <t>Block 2</t>
  </si>
  <si>
    <t>Summer</t>
  </si>
  <si>
    <t>Total BSF Revenues</t>
  </si>
  <si>
    <t xml:space="preserve">First </t>
  </si>
  <si>
    <t>Block 3</t>
  </si>
  <si>
    <t xml:space="preserve">Over </t>
  </si>
  <si>
    <t>Block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</si>
</sst>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5" formatCode="&quot;$&quot;#,##0_);\(&quot;$&quot;#,##0\)"/>
    <numFmt numFmtId="7" formatCode="&quot;$&quot;#,##0.00_);\(&quot;$&quot;#,##0.0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0000_);\(#,##0.00000\)"/>
    <numFmt numFmtId="165" formatCode="#,##0.0000_);\(#,##0.0000\)"/>
    <numFmt numFmtId="166" formatCode="&quot;$&quot;#,##0.00000_);\(&quot;$&quot;#,##0.00000\)"/>
    <numFmt numFmtId="167" formatCode="0.0000000_)"/>
    <numFmt numFmtId="168" formatCode="_(* #,##0_);_(* \(#,##0\);_(* &quot;-&quot;??_);_(@_)"/>
    <numFmt numFmtId="169" formatCode="_(* #,##0.00000_);_(* \(#,##0.00000\);_(* &quot;-&quot;??_);_(@_)"/>
    <numFmt numFmtId="170" formatCode="0.000"/>
    <numFmt numFmtId="171" formatCode="&quot;$&quot;#,##0.00"/>
    <numFmt numFmtId="172" formatCode="&quot;$&quot;#,##0"/>
    <numFmt numFmtId="173" formatCode="&quot;$&quot;#,##0.00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68">
    <xf numFmtId="0" fontId="0" fillId="0" borderId="0" xfId="0"/>
    <xf numFmtId="0" fontId="2" fillId="0" borderId="1" xfId="0" quotePrefix="1" applyFont="1" applyBorder="1" applyAlignment="1">
      <alignment horizontal="left"/>
    </xf>
    <xf numFmtId="0" fontId="3" fillId="0" borderId="2" xfId="0" applyFont="1" applyBorder="1"/>
    <xf numFmtId="3" fontId="3" fillId="0" borderId="2" xfId="0" applyNumberFormat="1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3" fontId="2" fillId="0" borderId="5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0" quotePrefix="1" applyFont="1" applyBorder="1" applyAlignment="1">
      <alignment horizontal="center"/>
    </xf>
    <xf numFmtId="0" fontId="3" fillId="0" borderId="0" xfId="0" applyFont="1"/>
    <xf numFmtId="0" fontId="2" fillId="0" borderId="6" xfId="0" quotePrefix="1" applyFont="1" applyBorder="1" applyAlignment="1">
      <alignment horizontal="center"/>
    </xf>
    <xf numFmtId="0" fontId="3" fillId="0" borderId="7" xfId="0" quotePrefix="1" applyFont="1" applyBorder="1" applyAlignment="1">
      <alignment horizontal="left"/>
    </xf>
    <xf numFmtId="37" fontId="3" fillId="0" borderId="0" xfId="0" applyNumberFormat="1" applyFont="1"/>
    <xf numFmtId="37" fontId="3" fillId="0" borderId="8" xfId="0" applyNumberFormat="1" applyFont="1" applyBorder="1"/>
    <xf numFmtId="0" fontId="3" fillId="0" borderId="7" xfId="0" applyFont="1" applyBorder="1"/>
    <xf numFmtId="0" fontId="2" fillId="0" borderId="7" xfId="0" quotePrefix="1" applyFont="1" applyBorder="1" applyAlignment="1">
      <alignment horizontal="left"/>
    </xf>
    <xf numFmtId="37" fontId="3" fillId="0" borderId="10" xfId="0" applyNumberFormat="1" applyFont="1" applyBorder="1"/>
    <xf numFmtId="0" fontId="2" fillId="0" borderId="4" xfId="0" applyFont="1" applyBorder="1" applyAlignment="1">
      <alignment horizontal="left"/>
    </xf>
    <xf numFmtId="0" fontId="3" fillId="0" borderId="5" xfId="0" applyFont="1" applyBorder="1"/>
    <xf numFmtId="0" fontId="3" fillId="0" borderId="5" xfId="0" applyFont="1" applyBorder="1" applyAlignment="1">
      <alignment horizontal="center"/>
    </xf>
    <xf numFmtId="3" fontId="3" fillId="0" borderId="0" xfId="0" applyNumberFormat="1" applyFont="1" applyAlignment="1">
      <alignment horizontal="center"/>
    </xf>
    <xf numFmtId="168" fontId="3" fillId="0" borderId="0" xfId="1" applyNumberFormat="1" applyFont="1" applyFill="1" applyBorder="1" applyProtection="1"/>
    <xf numFmtId="37" fontId="3" fillId="0" borderId="5" xfId="0" applyNumberFormat="1" applyFont="1" applyBorder="1"/>
    <xf numFmtId="37" fontId="3" fillId="0" borderId="6" xfId="0" applyNumberFormat="1" applyFont="1" applyBorder="1"/>
    <xf numFmtId="0" fontId="2" fillId="0" borderId="7" xfId="0" applyFont="1" applyBorder="1"/>
    <xf numFmtId="5" fontId="3" fillId="0" borderId="12" xfId="0" applyNumberFormat="1" applyFont="1" applyBorder="1"/>
    <xf numFmtId="5" fontId="3" fillId="0" borderId="13" xfId="0" applyNumberFormat="1" applyFont="1" applyBorder="1"/>
    <xf numFmtId="5" fontId="3" fillId="0" borderId="14" xfId="0" applyNumberFormat="1" applyFont="1" applyBorder="1"/>
    <xf numFmtId="5" fontId="3" fillId="0" borderId="8" xfId="0" applyNumberFormat="1" applyFont="1" applyBorder="1"/>
    <xf numFmtId="3" fontId="3" fillId="0" borderId="5" xfId="0" applyNumberFormat="1" applyFont="1" applyBorder="1" applyAlignment="1">
      <alignment horizontal="center"/>
    </xf>
    <xf numFmtId="0" fontId="2" fillId="0" borderId="0" xfId="0" applyFont="1"/>
    <xf numFmtId="0" fontId="3" fillId="0" borderId="7" xfId="0" applyFont="1" applyBorder="1" applyAlignment="1">
      <alignment horizontal="left"/>
    </xf>
    <xf numFmtId="37" fontId="3" fillId="0" borderId="9" xfId="0" applyNumberFormat="1" applyFont="1" applyBorder="1"/>
    <xf numFmtId="37" fontId="3" fillId="0" borderId="0" xfId="0" applyNumberFormat="1" applyFont="1" applyBorder="1"/>
    <xf numFmtId="0" fontId="3" fillId="0" borderId="0" xfId="0" applyFont="1" applyBorder="1"/>
    <xf numFmtId="0" fontId="3" fillId="0" borderId="0" xfId="0" quotePrefix="1" applyFont="1" applyBorder="1" applyAlignment="1">
      <alignment horizontal="left"/>
    </xf>
    <xf numFmtId="0" fontId="3" fillId="0" borderId="0" xfId="0" quotePrefix="1" applyFont="1" applyBorder="1" applyAlignment="1">
      <alignment horizontal="center"/>
    </xf>
    <xf numFmtId="165" fontId="3" fillId="0" borderId="0" xfId="0" applyNumberFormat="1" applyFont="1" applyBorder="1"/>
    <xf numFmtId="3" fontId="3" fillId="0" borderId="0" xfId="0" quotePrefix="1" applyNumberFormat="1" applyFont="1" applyBorder="1" applyAlignment="1">
      <alignment horizontal="center"/>
    </xf>
    <xf numFmtId="164" fontId="3" fillId="0" borderId="0" xfId="0" applyNumberFormat="1" applyFont="1" applyBorder="1"/>
    <xf numFmtId="166" fontId="3" fillId="0" borderId="0" xfId="0" applyNumberFormat="1" applyFont="1" applyBorder="1"/>
    <xf numFmtId="167" fontId="3" fillId="0" borderId="0" xfId="0" applyNumberFormat="1" applyFont="1" applyBorder="1"/>
    <xf numFmtId="3" fontId="3" fillId="0" borderId="0" xfId="0" applyNumberFormat="1" applyFont="1" applyBorder="1" applyAlignment="1">
      <alignment horizontal="center"/>
    </xf>
    <xf numFmtId="2" fontId="3" fillId="0" borderId="0" xfId="0" applyNumberFormat="1" applyFont="1" applyBorder="1"/>
    <xf numFmtId="5" fontId="3" fillId="0" borderId="0" xfId="0" applyNumberFormat="1" applyFont="1" applyBorder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5" fontId="3" fillId="0" borderId="5" xfId="0" applyNumberFormat="1" applyFont="1" applyBorder="1"/>
    <xf numFmtId="7" fontId="3" fillId="0" borderId="0" xfId="0" applyNumberFormat="1" applyFont="1" applyBorder="1"/>
    <xf numFmtId="0" fontId="2" fillId="0" borderId="4" xfId="0" quotePrefix="1" applyFont="1" applyBorder="1" applyAlignment="1">
      <alignment horizontal="left"/>
    </xf>
    <xf numFmtId="169" fontId="3" fillId="0" borderId="0" xfId="1" applyNumberFormat="1" applyFont="1" applyFill="1" applyBorder="1" applyProtection="1"/>
    <xf numFmtId="39" fontId="2" fillId="0" borderId="0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166" fontId="3" fillId="0" borderId="10" xfId="0" applyNumberFormat="1" applyFont="1" applyBorder="1"/>
    <xf numFmtId="0" fontId="2" fillId="0" borderId="7" xfId="0" applyFont="1" applyBorder="1" applyAlignment="1">
      <alignment horizontal="left"/>
    </xf>
    <xf numFmtId="0" fontId="2" fillId="0" borderId="8" xfId="0" quotePrefix="1" applyFont="1" applyBorder="1" applyAlignment="1">
      <alignment horizontal="center"/>
    </xf>
    <xf numFmtId="169" fontId="3" fillId="0" borderId="0" xfId="1" quotePrefix="1" applyNumberFormat="1" applyFont="1" applyFill="1" applyBorder="1" applyProtection="1"/>
    <xf numFmtId="39" fontId="3" fillId="0" borderId="10" xfId="0" applyNumberFormat="1" applyFont="1" applyBorder="1"/>
    <xf numFmtId="170" fontId="3" fillId="0" borderId="0" xfId="0" applyNumberFormat="1" applyFont="1" applyBorder="1"/>
    <xf numFmtId="0" fontId="2" fillId="0" borderId="0" xfId="0" applyFont="1" applyBorder="1" applyAlignment="1">
      <alignment horizontal="center"/>
    </xf>
    <xf numFmtId="0" fontId="2" fillId="0" borderId="0" xfId="0" quotePrefix="1" applyFont="1" applyBorder="1" applyAlignment="1">
      <alignment horizontal="center"/>
    </xf>
    <xf numFmtId="169" fontId="3" fillId="0" borderId="7" xfId="1" quotePrefix="1" applyNumberFormat="1" applyFont="1" applyFill="1" applyBorder="1" applyProtection="1"/>
    <xf numFmtId="168" fontId="3" fillId="0" borderId="0" xfId="1" applyNumberFormat="1" applyFont="1" applyBorder="1"/>
    <xf numFmtId="0" fontId="2" fillId="0" borderId="5" xfId="0" quotePrefix="1" applyFont="1" applyBorder="1" applyAlignment="1">
      <alignment horizontal="center" wrapText="1"/>
    </xf>
    <xf numFmtId="0" fontId="3" fillId="0" borderId="0" xfId="0" quotePrefix="1" applyFont="1" applyAlignment="1">
      <alignment horizontal="left"/>
    </xf>
    <xf numFmtId="3" fontId="3" fillId="0" borderId="0" xfId="0" quotePrefix="1" applyNumberFormat="1" applyFont="1" applyAlignment="1">
      <alignment horizontal="center"/>
    </xf>
    <xf numFmtId="5" fontId="3" fillId="0" borderId="0" xfId="0" applyNumberFormat="1" applyFont="1"/>
    <xf numFmtId="0" fontId="2" fillId="0" borderId="0" xfId="0" applyFont="1" applyBorder="1"/>
    <xf numFmtId="3" fontId="2" fillId="0" borderId="0" xfId="0" applyNumberFormat="1" applyFont="1" applyBorder="1" applyAlignment="1">
      <alignment horizontal="center"/>
    </xf>
    <xf numFmtId="0" fontId="2" fillId="0" borderId="0" xfId="0" quotePrefix="1" applyFont="1" applyBorder="1" applyAlignment="1">
      <alignment horizontal="center" wrapText="1"/>
    </xf>
    <xf numFmtId="0" fontId="3" fillId="0" borderId="1" xfId="0" quotePrefix="1" applyFont="1" applyBorder="1" applyAlignment="1">
      <alignment horizontal="left"/>
    </xf>
    <xf numFmtId="0" fontId="3" fillId="0" borderId="2" xfId="0" quotePrefix="1" applyFont="1" applyBorder="1" applyAlignment="1">
      <alignment horizontal="left"/>
    </xf>
    <xf numFmtId="0" fontId="3" fillId="0" borderId="2" xfId="0" quotePrefix="1" applyFont="1" applyBorder="1" applyAlignment="1">
      <alignment horizontal="center"/>
    </xf>
    <xf numFmtId="37" fontId="3" fillId="0" borderId="2" xfId="0" applyNumberFormat="1" applyFont="1" applyBorder="1"/>
    <xf numFmtId="0" fontId="2" fillId="0" borderId="6" xfId="0" quotePrefix="1" applyFont="1" applyBorder="1" applyAlignment="1">
      <alignment horizontal="center" wrapText="1"/>
    </xf>
    <xf numFmtId="0" fontId="3" fillId="0" borderId="1" xfId="0" applyFont="1" applyBorder="1" applyAlignment="1">
      <alignment horizontal="left"/>
    </xf>
    <xf numFmtId="3" fontId="3" fillId="0" borderId="2" xfId="0" quotePrefix="1" applyNumberFormat="1" applyFont="1" applyBorder="1" applyAlignment="1">
      <alignment horizontal="center"/>
    </xf>
    <xf numFmtId="167" fontId="3" fillId="0" borderId="0" xfId="0" applyNumberFormat="1" applyFont="1"/>
    <xf numFmtId="0" fontId="3" fillId="0" borderId="1" xfId="0" applyFont="1" applyBorder="1"/>
    <xf numFmtId="0" fontId="2" fillId="0" borderId="8" xfId="0" quotePrefix="1" applyFont="1" applyBorder="1" applyAlignment="1">
      <alignment horizontal="center" wrapText="1"/>
    </xf>
    <xf numFmtId="172" fontId="3" fillId="0" borderId="6" xfId="0" applyNumberFormat="1" applyFont="1" applyBorder="1"/>
    <xf numFmtId="5" fontId="3" fillId="0" borderId="18" xfId="0" applyNumberFormat="1" applyFont="1" applyBorder="1"/>
    <xf numFmtId="5" fontId="3" fillId="0" borderId="6" xfId="0" applyNumberFormat="1" applyFont="1" applyBorder="1"/>
    <xf numFmtId="5" fontId="3" fillId="0" borderId="19" xfId="0" applyNumberFormat="1" applyFont="1" applyBorder="1"/>
    <xf numFmtId="166" fontId="3" fillId="0" borderId="9" xfId="0" applyNumberFormat="1" applyFont="1" applyBorder="1"/>
    <xf numFmtId="3" fontId="3" fillId="0" borderId="0" xfId="0" applyNumberFormat="1" applyFont="1" applyBorder="1"/>
    <xf numFmtId="3" fontId="3" fillId="0" borderId="10" xfId="0" applyNumberFormat="1" applyFont="1" applyBorder="1"/>
    <xf numFmtId="173" fontId="3" fillId="0" borderId="2" xfId="0" applyNumberFormat="1" applyFont="1" applyBorder="1"/>
    <xf numFmtId="173" fontId="3" fillId="0" borderId="0" xfId="0" applyNumberFormat="1" applyFont="1" applyBorder="1"/>
    <xf numFmtId="172" fontId="3" fillId="0" borderId="2" xfId="0" applyNumberFormat="1" applyFont="1" applyBorder="1"/>
    <xf numFmtId="172" fontId="3" fillId="0" borderId="0" xfId="0" applyNumberFormat="1" applyFont="1" applyBorder="1"/>
    <xf numFmtId="172" fontId="3" fillId="0" borderId="10" xfId="0" applyNumberFormat="1" applyFont="1" applyBorder="1"/>
    <xf numFmtId="173" fontId="3" fillId="0" borderId="9" xfId="0" applyNumberFormat="1" applyFont="1" applyBorder="1"/>
    <xf numFmtId="5" fontId="3" fillId="0" borderId="9" xfId="0" applyNumberFormat="1" applyFont="1" applyBorder="1" applyAlignment="1">
      <alignment horizontal="right"/>
    </xf>
    <xf numFmtId="5" fontId="3" fillId="0" borderId="15" xfId="0" applyNumberFormat="1" applyFont="1" applyBorder="1" applyAlignment="1">
      <alignment horizontal="right"/>
    </xf>
    <xf numFmtId="0" fontId="2" fillId="0" borderId="5" xfId="0" applyFont="1" applyFill="1" applyBorder="1" applyAlignment="1">
      <alignment horizontal="center"/>
    </xf>
    <xf numFmtId="0" fontId="2" fillId="0" borderId="5" xfId="0" quotePrefix="1" applyFont="1" applyFill="1" applyBorder="1" applyAlignment="1">
      <alignment horizontal="center"/>
    </xf>
    <xf numFmtId="0" fontId="2" fillId="0" borderId="6" xfId="0" quotePrefix="1" applyFont="1" applyFill="1" applyBorder="1" applyAlignment="1">
      <alignment horizontal="center"/>
    </xf>
    <xf numFmtId="7" fontId="3" fillId="0" borderId="0" xfId="0" applyNumberFormat="1" applyFont="1"/>
    <xf numFmtId="7" fontId="3" fillId="0" borderId="9" xfId="0" applyNumberFormat="1" applyFont="1" applyBorder="1"/>
    <xf numFmtId="5" fontId="3" fillId="0" borderId="10" xfId="0" applyNumberFormat="1" applyFont="1" applyBorder="1"/>
    <xf numFmtId="5" fontId="3" fillId="0" borderId="11" xfId="0" applyNumberFormat="1" applyFont="1" applyBorder="1"/>
    <xf numFmtId="172" fontId="3" fillId="0" borderId="3" xfId="0" applyNumberFormat="1" applyFont="1" applyBorder="1"/>
    <xf numFmtId="172" fontId="3" fillId="0" borderId="8" xfId="0" applyNumberFormat="1" applyFont="1" applyBorder="1"/>
    <xf numFmtId="172" fontId="3" fillId="0" borderId="11" xfId="0" applyNumberFormat="1" applyFont="1" applyBorder="1"/>
    <xf numFmtId="166" fontId="3" fillId="0" borderId="2" xfId="0" applyNumberFormat="1" applyFont="1" applyBorder="1"/>
    <xf numFmtId="172" fontId="3" fillId="0" borderId="15" xfId="0" applyNumberFormat="1" applyFont="1" applyBorder="1"/>
    <xf numFmtId="172" fontId="3" fillId="0" borderId="5" xfId="0" applyNumberFormat="1" applyFont="1" applyBorder="1"/>
    <xf numFmtId="172" fontId="3" fillId="0" borderId="9" xfId="0" applyNumberFormat="1" applyFont="1" applyBorder="1"/>
    <xf numFmtId="5" fontId="3" fillId="0" borderId="0" xfId="0" applyNumberFormat="1" applyFont="1" applyBorder="1" applyAlignment="1">
      <alignment horizontal="right"/>
    </xf>
    <xf numFmtId="37" fontId="3" fillId="0" borderId="0" xfId="0" applyNumberFormat="1" applyFont="1" applyAlignment="1">
      <alignment horizontal="center"/>
    </xf>
    <xf numFmtId="3" fontId="3" fillId="0" borderId="0" xfId="0" applyNumberFormat="1" applyFont="1"/>
    <xf numFmtId="172" fontId="3" fillId="0" borderId="0" xfId="0" applyNumberFormat="1" applyFont="1"/>
    <xf numFmtId="0" fontId="2" fillId="0" borderId="0" xfId="0" applyFont="1" applyAlignment="1">
      <alignment horizontal="center"/>
    </xf>
    <xf numFmtId="171" fontId="3" fillId="0" borderId="0" xfId="0" applyNumberFormat="1" applyFont="1"/>
    <xf numFmtId="171" fontId="3" fillId="0" borderId="9" xfId="0" applyNumberFormat="1" applyFont="1" applyBorder="1"/>
    <xf numFmtId="171" fontId="2" fillId="0" borderId="0" xfId="0" quotePrefix="1" applyNumberFormat="1" applyFont="1" applyAlignment="1">
      <alignment horizontal="center"/>
    </xf>
    <xf numFmtId="173" fontId="3" fillId="0" borderId="0" xfId="0" applyNumberFormat="1" applyFont="1"/>
    <xf numFmtId="172" fontId="3" fillId="0" borderId="12" xfId="0" applyNumberFormat="1" applyFont="1" applyBorder="1"/>
    <xf numFmtId="172" fontId="2" fillId="0" borderId="8" xfId="0" quotePrefix="1" applyNumberFormat="1" applyFont="1" applyBorder="1" applyAlignment="1">
      <alignment horizontal="center"/>
    </xf>
    <xf numFmtId="172" fontId="3" fillId="0" borderId="17" xfId="0" applyNumberFormat="1" applyFont="1" applyBorder="1"/>
    <xf numFmtId="172" fontId="2" fillId="0" borderId="6" xfId="0" applyNumberFormat="1" applyFont="1" applyBorder="1"/>
    <xf numFmtId="172" fontId="2" fillId="0" borderId="5" xfId="0" quotePrefix="1" applyNumberFormat="1" applyFont="1" applyBorder="1" applyAlignment="1">
      <alignment horizontal="center"/>
    </xf>
    <xf numFmtId="172" fontId="2" fillId="0" borderId="0" xfId="0" quotePrefix="1" applyNumberFormat="1" applyFont="1" applyBorder="1" applyAlignment="1">
      <alignment horizontal="center"/>
    </xf>
    <xf numFmtId="172" fontId="3" fillId="0" borderId="16" xfId="0" applyNumberFormat="1" applyFont="1" applyBorder="1"/>
    <xf numFmtId="172" fontId="2" fillId="0" borderId="5" xfId="0" applyNumberFormat="1" applyFont="1" applyBorder="1"/>
    <xf numFmtId="172" fontId="3" fillId="0" borderId="20" xfId="0" applyNumberFormat="1" applyFont="1" applyBorder="1"/>
    <xf numFmtId="171" fontId="3" fillId="0" borderId="0" xfId="0" quotePrefix="1" applyNumberFormat="1" applyFont="1" applyBorder="1" applyAlignment="1">
      <alignment horizontal="right"/>
    </xf>
    <xf numFmtId="173" fontId="3" fillId="0" borderId="0" xfId="0" quotePrefix="1" applyNumberFormat="1" applyFont="1" applyBorder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3" fillId="0" borderId="10" xfId="0" applyNumberFormat="1" applyFont="1" applyBorder="1" applyAlignment="1">
      <alignment horizontal="right"/>
    </xf>
    <xf numFmtId="173" fontId="3" fillId="0" borderId="9" xfId="0" quotePrefix="1" applyNumberFormat="1" applyFont="1" applyBorder="1" applyAlignment="1">
      <alignment horizontal="right"/>
    </xf>
    <xf numFmtId="172" fontId="3" fillId="0" borderId="5" xfId="2" applyNumberFormat="1" applyFont="1" applyFill="1" applyBorder="1" applyAlignment="1" applyProtection="1"/>
    <xf numFmtId="172" fontId="2" fillId="0" borderId="6" xfId="0" quotePrefix="1" applyNumberFormat="1" applyFont="1" applyBorder="1" applyAlignment="1">
      <alignment horizontal="center"/>
    </xf>
    <xf numFmtId="172" fontId="3" fillId="0" borderId="13" xfId="0" applyNumberFormat="1" applyFont="1" applyBorder="1"/>
    <xf numFmtId="172" fontId="3" fillId="0" borderId="6" xfId="2" applyNumberFormat="1" applyFont="1" applyFill="1" applyBorder="1" applyAlignment="1" applyProtection="1"/>
    <xf numFmtId="171" fontId="3" fillId="0" borderId="0" xfId="0" applyNumberFormat="1" applyFont="1" applyBorder="1" applyAlignment="1">
      <alignment horizontal="right"/>
    </xf>
    <xf numFmtId="171" fontId="3" fillId="0" borderId="10" xfId="0" applyNumberFormat="1" applyFont="1" applyBorder="1" applyAlignment="1">
      <alignment horizontal="right"/>
    </xf>
    <xf numFmtId="171" fontId="2" fillId="0" borderId="0" xfId="0" quotePrefix="1" applyNumberFormat="1" applyFont="1" applyBorder="1" applyAlignment="1">
      <alignment horizontal="right"/>
    </xf>
    <xf numFmtId="172" fontId="3" fillId="0" borderId="8" xfId="0" applyNumberFormat="1" applyFont="1" applyBorder="1" applyAlignment="1">
      <alignment horizontal="right"/>
    </xf>
    <xf numFmtId="172" fontId="3" fillId="0" borderId="8" xfId="0" quotePrefix="1" applyNumberFormat="1" applyFont="1" applyBorder="1" applyAlignment="1">
      <alignment horizontal="right"/>
    </xf>
    <xf numFmtId="172" fontId="3" fillId="0" borderId="6" xfId="0" quotePrefix="1" applyNumberFormat="1" applyFont="1" applyBorder="1" applyAlignment="1">
      <alignment horizontal="right"/>
    </xf>
    <xf numFmtId="172" fontId="3" fillId="0" borderId="0" xfId="0" applyNumberFormat="1" applyFont="1" applyBorder="1" applyAlignment="1">
      <alignment horizontal="right"/>
    </xf>
    <xf numFmtId="172" fontId="3" fillId="0" borderId="0" xfId="0" quotePrefix="1" applyNumberFormat="1" applyFont="1" applyBorder="1" applyAlignment="1">
      <alignment horizontal="right"/>
    </xf>
    <xf numFmtId="172" fontId="3" fillId="0" borderId="10" xfId="0" applyNumberFormat="1" applyFont="1" applyBorder="1" applyAlignment="1">
      <alignment horizontal="right"/>
    </xf>
    <xf numFmtId="172" fontId="3" fillId="0" borderId="5" xfId="2" applyNumberFormat="1" applyFont="1" applyFill="1" applyBorder="1" applyAlignment="1" applyProtection="1">
      <alignment horizontal="right"/>
    </xf>
    <xf numFmtId="172" fontId="3" fillId="0" borderId="15" xfId="0" quotePrefix="1" applyNumberFormat="1" applyFont="1" applyBorder="1" applyAlignment="1">
      <alignment horizontal="right"/>
    </xf>
    <xf numFmtId="172" fontId="3" fillId="0" borderId="9" xfId="0" quotePrefix="1" applyNumberFormat="1" applyFont="1" applyBorder="1" applyAlignment="1">
      <alignment horizontal="right"/>
    </xf>
    <xf numFmtId="3" fontId="3" fillId="0" borderId="0" xfId="0" quotePrefix="1" applyNumberFormat="1" applyFont="1" applyBorder="1" applyAlignment="1">
      <alignment horizontal="right"/>
    </xf>
    <xf numFmtId="3" fontId="3" fillId="0" borderId="10" xfId="0" applyNumberFormat="1" applyFont="1" applyBorder="1" applyAlignment="1">
      <alignment horizontal="right"/>
    </xf>
    <xf numFmtId="41" fontId="3" fillId="0" borderId="0" xfId="0" quotePrefix="1" applyNumberFormat="1" applyFont="1" applyBorder="1" applyAlignment="1">
      <alignment horizontal="right"/>
    </xf>
    <xf numFmtId="171" fontId="3" fillId="0" borderId="0" xfId="0" quotePrefix="1" applyNumberFormat="1" applyFont="1" applyBorder="1" applyAlignment="1"/>
    <xf numFmtId="3" fontId="2" fillId="0" borderId="0" xfId="0" applyNumberFormat="1" applyFont="1" applyBorder="1" applyAlignment="1">
      <alignment horizontal="right"/>
    </xf>
    <xf numFmtId="172" fontId="3" fillId="0" borderId="11" xfId="0" applyNumberFormat="1" applyFont="1" applyBorder="1" applyAlignment="1">
      <alignment horizontal="right"/>
    </xf>
    <xf numFmtId="3" fontId="3" fillId="0" borderId="9" xfId="0" quotePrefix="1" applyNumberFormat="1" applyFont="1" applyBorder="1" applyAlignment="1">
      <alignment horizontal="right"/>
    </xf>
    <xf numFmtId="3" fontId="3" fillId="0" borderId="0" xfId="1" applyNumberFormat="1" applyFont="1" applyBorder="1"/>
    <xf numFmtId="172" fontId="3" fillId="0" borderId="18" xfId="0" applyNumberFormat="1" applyFont="1" applyBorder="1" applyAlignment="1">
      <alignment horizontal="right"/>
    </xf>
    <xf numFmtId="172" fontId="3" fillId="0" borderId="6" xfId="2" applyNumberFormat="1" applyFont="1" applyFill="1" applyBorder="1" applyAlignment="1" applyProtection="1">
      <alignment horizontal="right"/>
    </xf>
    <xf numFmtId="37" fontId="3" fillId="0" borderId="0" xfId="0" quotePrefix="1" applyNumberFormat="1" applyFont="1" applyBorder="1" applyAlignment="1">
      <alignment horizontal="right"/>
    </xf>
    <xf numFmtId="171" fontId="2" fillId="0" borderId="5" xfId="0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right"/>
    </xf>
    <xf numFmtId="3" fontId="2" fillId="0" borderId="5" xfId="0" applyNumberFormat="1" applyFont="1" applyBorder="1" applyAlignment="1">
      <alignment horizontal="right"/>
    </xf>
    <xf numFmtId="173" fontId="3" fillId="0" borderId="10" xfId="0" applyNumberFormat="1" applyFont="1" applyBorder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2" xfId="0" quotePrefix="1" applyFont="1" applyBorder="1" applyAlignment="1">
      <alignment horizontal="center"/>
    </xf>
    <xf numFmtId="0" fontId="2" fillId="0" borderId="3" xfId="0" quotePrefix="1" applyFont="1" applyBorder="1" applyAlignment="1">
      <alignment horizontal="center"/>
    </xf>
    <xf numFmtId="0" fontId="0" fillId="0" borderId="0" xfId="0" applyAlignment="1">
      <alignment horizontal="center"/>
    </xf>
    <xf numFmtId="3" fontId="2" fillId="0" borderId="2" xfId="0" applyNumberFormat="1" applyFont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28575</xdr:colOff>
      <xdr:row>38</xdr:row>
      <xdr:rowOff>57150</xdr:rowOff>
    </xdr:from>
    <xdr:to>
      <xdr:col>18</xdr:col>
      <xdr:colOff>47069</xdr:colOff>
      <xdr:row>48</xdr:row>
      <xdr:rowOff>38102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B432C57-DDCA-49BC-8CEC-B862D3A02147}"/>
            </a:ext>
          </a:extLst>
        </xdr:cNvPr>
        <xdr:cNvSpPr txBox="1"/>
      </xdr:nvSpPr>
      <xdr:spPr>
        <a:xfrm rot="5400000">
          <a:off x="10286721" y="8115579"/>
          <a:ext cx="1885952" cy="12376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n-US" sz="1400"/>
            <a:t>Enbridge</a:t>
          </a:r>
          <a:r>
            <a:rPr lang="en-US" sz="1400" baseline="0"/>
            <a:t> Gas</a:t>
          </a:r>
          <a:r>
            <a:rPr lang="en-US" sz="1400"/>
            <a:t> Utah</a:t>
          </a:r>
        </a:p>
        <a:p>
          <a:pPr algn="r"/>
          <a:r>
            <a:rPr lang="en-US" sz="1400"/>
            <a:t>Docket No. 25-057-06</a:t>
          </a:r>
        </a:p>
        <a:p>
          <a:pPr algn="r"/>
          <a:r>
            <a:rPr lang="en-US" sz="1400"/>
            <a:t>EGU Exhibit 5.10</a:t>
          </a:r>
        </a:p>
        <a:p>
          <a:pPr algn="r"/>
          <a:r>
            <a:rPr lang="en-US" sz="1400"/>
            <a:t>Page 1 of 5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685800</xdr:colOff>
      <xdr:row>37</xdr:row>
      <xdr:rowOff>91441</xdr:rowOff>
    </xdr:from>
    <xdr:to>
      <xdr:col>17</xdr:col>
      <xdr:colOff>593804</xdr:colOff>
      <xdr:row>47</xdr:row>
      <xdr:rowOff>57153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4D48FD4-8146-48DF-820C-5E93F0698D96}"/>
            </a:ext>
          </a:extLst>
        </xdr:cNvPr>
        <xdr:cNvSpPr txBox="1"/>
      </xdr:nvSpPr>
      <xdr:spPr>
        <a:xfrm rot="5400000">
          <a:off x="10285133" y="6922733"/>
          <a:ext cx="1759587" cy="12415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n-US" sz="1400"/>
            <a:t>Enbridge Gas Utah</a:t>
          </a:r>
        </a:p>
        <a:p>
          <a:pPr algn="r"/>
          <a:r>
            <a:rPr lang="en-US" sz="1400"/>
            <a:t>Docket No. 25-057-06</a:t>
          </a:r>
        </a:p>
        <a:p>
          <a:pPr algn="r"/>
          <a:r>
            <a:rPr lang="en-US" sz="1400"/>
            <a:t>EGU Exhibit 5.10</a:t>
          </a:r>
        </a:p>
        <a:p>
          <a:pPr algn="r"/>
          <a:r>
            <a:rPr lang="en-US" sz="1400"/>
            <a:t>Page 2 of 5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39</xdr:row>
      <xdr:rowOff>95253</xdr:rowOff>
    </xdr:from>
    <xdr:to>
      <xdr:col>18</xdr:col>
      <xdr:colOff>22304</xdr:colOff>
      <xdr:row>52</xdr:row>
      <xdr:rowOff>38105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94F12160-0E1E-48D2-A7DA-0147655F1C1D}"/>
            </a:ext>
          </a:extLst>
        </xdr:cNvPr>
        <xdr:cNvSpPr txBox="1"/>
      </xdr:nvSpPr>
      <xdr:spPr>
        <a:xfrm rot="5400000">
          <a:off x="10890288" y="7572340"/>
          <a:ext cx="2276477" cy="12288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n-US" sz="1400"/>
            <a:t>Enbridge Gas Utah</a:t>
          </a:r>
        </a:p>
        <a:p>
          <a:pPr algn="r"/>
          <a:r>
            <a:rPr lang="en-US" sz="1400"/>
            <a:t>Docket No. 25-057-06</a:t>
          </a:r>
        </a:p>
        <a:p>
          <a:pPr algn="r"/>
          <a:r>
            <a:rPr lang="en-US" sz="1400"/>
            <a:t>EGU Exhibit 5.10</a:t>
          </a:r>
        </a:p>
        <a:p>
          <a:pPr algn="r"/>
          <a:r>
            <a:rPr lang="en-US" sz="1400"/>
            <a:t>Page 3 of 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403862</xdr:colOff>
      <xdr:row>44</xdr:row>
      <xdr:rowOff>39056</xdr:rowOff>
    </xdr:from>
    <xdr:to>
      <xdr:col>19</xdr:col>
      <xdr:colOff>517129</xdr:colOff>
      <xdr:row>56</xdr:row>
      <xdr:rowOff>189554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40B38AD-2E31-45CC-9098-82B1C9BB9E0B}"/>
            </a:ext>
          </a:extLst>
        </xdr:cNvPr>
        <xdr:cNvSpPr txBox="1"/>
      </xdr:nvSpPr>
      <xdr:spPr>
        <a:xfrm rot="5400000">
          <a:off x="11725950" y="8517062"/>
          <a:ext cx="2329341" cy="13277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n-US" sz="1800"/>
            <a:t>Enbridge Gas Utah</a:t>
          </a:r>
        </a:p>
        <a:p>
          <a:pPr algn="r"/>
          <a:r>
            <a:rPr lang="en-US" sz="1800"/>
            <a:t>Docket No. 25-057-06</a:t>
          </a:r>
        </a:p>
        <a:p>
          <a:pPr algn="r"/>
          <a:r>
            <a:rPr lang="en-US" sz="1800"/>
            <a:t>EGU Exhibit 5.10</a:t>
          </a:r>
        </a:p>
        <a:p>
          <a:pPr algn="r"/>
          <a:r>
            <a:rPr lang="en-US" sz="1800"/>
            <a:t>Page 4 of 5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13333</xdr:colOff>
      <xdr:row>43</xdr:row>
      <xdr:rowOff>85725</xdr:rowOff>
    </xdr:from>
    <xdr:to>
      <xdr:col>20</xdr:col>
      <xdr:colOff>22303</xdr:colOff>
      <xdr:row>56</xdr:row>
      <xdr:rowOff>123830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F91B335-6DB0-461E-AD60-137BBEA427FC}"/>
            </a:ext>
          </a:extLst>
        </xdr:cNvPr>
        <xdr:cNvSpPr txBox="1"/>
      </xdr:nvSpPr>
      <xdr:spPr>
        <a:xfrm rot="5400000">
          <a:off x="11643078" y="7950480"/>
          <a:ext cx="2308230" cy="1818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n-US" sz="1800"/>
            <a:t>Enbridge Gas Utah</a:t>
          </a:r>
        </a:p>
        <a:p>
          <a:pPr algn="r"/>
          <a:r>
            <a:rPr lang="en-US" sz="1800"/>
            <a:t>Docket No. 25-057-06</a:t>
          </a:r>
        </a:p>
        <a:p>
          <a:pPr algn="r"/>
          <a:r>
            <a:rPr lang="en-US" sz="1800"/>
            <a:t>EGU Exhibit 5.10</a:t>
          </a:r>
        </a:p>
        <a:p>
          <a:pPr algn="r"/>
          <a:r>
            <a:rPr lang="en-US" sz="1800"/>
            <a:t>Page 5 of 5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FD968-E764-4112-933B-380BD0D5A1A9}">
  <dimension ref="B3:P34"/>
  <sheetViews>
    <sheetView tabSelected="1" topLeftCell="A23" zoomScaleNormal="100" workbookViewId="0">
      <selection activeCell="U67" sqref="T66:U67"/>
    </sheetView>
  </sheetViews>
  <sheetFormatPr defaultRowHeight="14.4" x14ac:dyDescent="0.3"/>
  <cols>
    <col min="2" max="2" width="3" bestFit="1" customWidth="1"/>
    <col min="3" max="3" width="3.44140625" customWidth="1"/>
    <col min="4" max="4" width="12.88671875" customWidth="1"/>
    <col min="5" max="5" width="18" customWidth="1"/>
    <col min="6" max="6" width="5.109375" customWidth="1"/>
    <col min="7" max="7" width="7.44140625" bestFit="1" customWidth="1"/>
    <col min="8" max="8" width="25.5546875" bestFit="1" customWidth="1"/>
    <col min="9" max="9" width="10.109375" bestFit="1" customWidth="1"/>
    <col min="10" max="10" width="12.6640625" bestFit="1" customWidth="1"/>
    <col min="11" max="11" width="3.6640625" bestFit="1" customWidth="1"/>
    <col min="12" max="12" width="4.6640625" bestFit="1" customWidth="1"/>
    <col min="13" max="13" width="7.44140625" bestFit="1" customWidth="1"/>
    <col min="14" max="14" width="12" bestFit="1" customWidth="1"/>
    <col min="15" max="15" width="10.5546875" bestFit="1" customWidth="1"/>
    <col min="16" max="16" width="12.6640625" bestFit="1" customWidth="1"/>
  </cols>
  <sheetData>
    <row r="3" spans="2:16" x14ac:dyDescent="0.3">
      <c r="D3" s="166" t="s">
        <v>23</v>
      </c>
      <c r="E3" s="166"/>
      <c r="F3" s="166" t="s">
        <v>24</v>
      </c>
      <c r="G3" s="166"/>
      <c r="H3" s="45" t="s">
        <v>25</v>
      </c>
      <c r="I3" s="45" t="s">
        <v>26</v>
      </c>
      <c r="J3" s="45" t="s">
        <v>27</v>
      </c>
      <c r="K3" s="45"/>
      <c r="L3" s="166" t="s">
        <v>28</v>
      </c>
      <c r="M3" s="166"/>
      <c r="N3" s="45" t="s">
        <v>29</v>
      </c>
      <c r="O3" s="45" t="s">
        <v>30</v>
      </c>
      <c r="P3" s="45" t="s">
        <v>31</v>
      </c>
    </row>
    <row r="4" spans="2:16" ht="15" thickBot="1" x14ac:dyDescent="0.35"/>
    <row r="5" spans="2:16" x14ac:dyDescent="0.3">
      <c r="D5" s="1" t="s">
        <v>0</v>
      </c>
      <c r="E5" s="2"/>
      <c r="F5" s="2"/>
      <c r="G5" s="163" t="s">
        <v>68</v>
      </c>
      <c r="H5" s="163"/>
      <c r="I5" s="163"/>
      <c r="J5" s="163"/>
      <c r="K5" s="2"/>
      <c r="L5" s="2"/>
      <c r="M5" s="3"/>
      <c r="N5" s="164" t="s">
        <v>69</v>
      </c>
      <c r="O5" s="164"/>
      <c r="P5" s="165"/>
    </row>
    <row r="6" spans="2:16" ht="15" thickBot="1" x14ac:dyDescent="0.35">
      <c r="D6" s="24" t="s">
        <v>1</v>
      </c>
      <c r="E6" s="67"/>
      <c r="F6" s="67"/>
      <c r="G6" s="68" t="s">
        <v>2</v>
      </c>
      <c r="H6" s="59" t="s">
        <v>2</v>
      </c>
      <c r="I6" s="59" t="s">
        <v>3</v>
      </c>
      <c r="J6" s="69" t="s">
        <v>4</v>
      </c>
      <c r="K6" s="34"/>
      <c r="L6" s="67"/>
      <c r="M6" s="68" t="s">
        <v>2</v>
      </c>
      <c r="N6" s="59" t="s">
        <v>2</v>
      </c>
      <c r="O6" s="59" t="s">
        <v>5</v>
      </c>
      <c r="P6" s="55" t="s">
        <v>4</v>
      </c>
    </row>
    <row r="7" spans="2:16" x14ac:dyDescent="0.3">
      <c r="B7">
        <v>1</v>
      </c>
      <c r="D7" s="70" t="s">
        <v>70</v>
      </c>
      <c r="E7" s="71" t="s">
        <v>71</v>
      </c>
      <c r="F7" s="71" t="s">
        <v>6</v>
      </c>
      <c r="G7" s="72">
        <v>45</v>
      </c>
      <c r="H7" s="73">
        <v>68171490</v>
      </c>
      <c r="I7" s="87">
        <v>3.4263300000000001</v>
      </c>
      <c r="J7" s="89">
        <f>ROUND(H7*I7,0)</f>
        <v>233578021</v>
      </c>
      <c r="K7" s="37"/>
      <c r="L7" s="71" t="str">
        <f>+F7</f>
        <v>First</v>
      </c>
      <c r="M7" s="72">
        <f>+G7</f>
        <v>45</v>
      </c>
      <c r="N7" s="73">
        <f t="shared" ref="N7:N8" si="0">+H7</f>
        <v>68171490</v>
      </c>
      <c r="O7" s="87">
        <v>4.351347801477047</v>
      </c>
      <c r="P7" s="102">
        <f>ROUND(N7*O7,0)</f>
        <v>296637863</v>
      </c>
    </row>
    <row r="8" spans="2:16" x14ac:dyDescent="0.3">
      <c r="B8">
        <v>2</v>
      </c>
      <c r="D8" s="11"/>
      <c r="E8" s="35" t="s">
        <v>72</v>
      </c>
      <c r="F8" s="35" t="s">
        <v>7</v>
      </c>
      <c r="G8" s="36">
        <v>45</v>
      </c>
      <c r="H8" s="33">
        <v>17427357</v>
      </c>
      <c r="I8" s="88">
        <v>2.0909799999999996</v>
      </c>
      <c r="J8" s="90">
        <f>ROUND(H8*I8,0)</f>
        <v>36440255</v>
      </c>
      <c r="K8" s="37"/>
      <c r="L8" s="35" t="str">
        <f t="shared" ref="L8:L11" si="1">+F8</f>
        <v>Over</v>
      </c>
      <c r="M8" s="36">
        <f t="shared" ref="M8:M11" si="2">+G8</f>
        <v>45</v>
      </c>
      <c r="N8" s="33">
        <f t="shared" si="0"/>
        <v>17427357</v>
      </c>
      <c r="O8" s="88">
        <v>3.0159978014770465</v>
      </c>
      <c r="P8" s="103">
        <f>ROUND(N8*O8,0)</f>
        <v>52560870</v>
      </c>
    </row>
    <row r="9" spans="2:16" x14ac:dyDescent="0.3">
      <c r="D9" s="14"/>
      <c r="E9" s="35"/>
      <c r="F9" s="35"/>
      <c r="G9" s="38"/>
      <c r="H9" s="33"/>
      <c r="I9" s="88"/>
      <c r="J9" s="90"/>
      <c r="K9" s="37"/>
      <c r="L9" s="35"/>
      <c r="M9" s="36"/>
      <c r="N9" s="33"/>
      <c r="O9" s="88"/>
      <c r="P9" s="103"/>
    </row>
    <row r="10" spans="2:16" x14ac:dyDescent="0.3">
      <c r="B10">
        <v>3</v>
      </c>
      <c r="D10" s="14" t="s">
        <v>73</v>
      </c>
      <c r="E10" s="35" t="s">
        <v>71</v>
      </c>
      <c r="F10" s="35" t="s">
        <v>6</v>
      </c>
      <c r="G10" s="38">
        <v>45</v>
      </c>
      <c r="H10" s="33">
        <v>27559456</v>
      </c>
      <c r="I10" s="88">
        <v>2.7960599999999998</v>
      </c>
      <c r="J10" s="90">
        <f>ROUND(H10*I10,0)</f>
        <v>77057893</v>
      </c>
      <c r="K10" s="37"/>
      <c r="L10" s="35" t="str">
        <f t="shared" si="1"/>
        <v>First</v>
      </c>
      <c r="M10" s="36">
        <f t="shared" si="2"/>
        <v>45</v>
      </c>
      <c r="N10" s="33">
        <f t="shared" ref="N10:N11" si="3">+H10</f>
        <v>27559456</v>
      </c>
      <c r="O10" s="88">
        <v>3.5367203701914032</v>
      </c>
      <c r="P10" s="103">
        <f>ROUND(N10*O10,0)</f>
        <v>97470089</v>
      </c>
    </row>
    <row r="11" spans="2:16" x14ac:dyDescent="0.3">
      <c r="B11">
        <v>4</v>
      </c>
      <c r="D11" s="14"/>
      <c r="E11" s="35" t="s">
        <v>72</v>
      </c>
      <c r="F11" s="35" t="s">
        <v>7</v>
      </c>
      <c r="G11" s="38">
        <v>45</v>
      </c>
      <c r="H11" s="33">
        <v>4548605</v>
      </c>
      <c r="I11" s="92">
        <v>1.46071</v>
      </c>
      <c r="J11" s="90">
        <f>ROUND(H11*I11,0)</f>
        <v>6644193</v>
      </c>
      <c r="K11" s="37"/>
      <c r="L11" s="35" t="str">
        <f t="shared" si="1"/>
        <v>Over</v>
      </c>
      <c r="M11" s="36">
        <f t="shared" si="2"/>
        <v>45</v>
      </c>
      <c r="N11" s="33">
        <f t="shared" si="3"/>
        <v>4548605</v>
      </c>
      <c r="O11" s="92">
        <v>2.2013703701914027</v>
      </c>
      <c r="P11" s="103">
        <f>ROUND(N11*O11,0)</f>
        <v>10013164</v>
      </c>
    </row>
    <row r="12" spans="2:16" x14ac:dyDescent="0.3">
      <c r="B12">
        <v>5</v>
      </c>
      <c r="D12" s="15" t="s">
        <v>8</v>
      </c>
      <c r="E12" s="34"/>
      <c r="F12" s="35"/>
      <c r="G12" s="38"/>
      <c r="H12" s="16">
        <f>SUM(H7:H11)</f>
        <v>117706908</v>
      </c>
      <c r="I12" s="85"/>
      <c r="J12" s="91">
        <f>SUM(J7:J11)</f>
        <v>353720362</v>
      </c>
      <c r="K12" s="37"/>
      <c r="L12" s="35"/>
      <c r="M12" s="38"/>
      <c r="N12" s="16">
        <f>SUM(N7:N11)</f>
        <v>117706908</v>
      </c>
      <c r="O12" s="85"/>
      <c r="P12" s="104">
        <f>P25-P21-P24</f>
        <v>456681987.23176825</v>
      </c>
    </row>
    <row r="13" spans="2:16" x14ac:dyDescent="0.3">
      <c r="D13" s="14"/>
      <c r="E13" s="35"/>
      <c r="F13" s="35"/>
      <c r="G13" s="38"/>
      <c r="H13" s="33"/>
      <c r="I13" s="40"/>
      <c r="J13" s="33"/>
      <c r="K13" s="41"/>
      <c r="L13" s="35"/>
      <c r="M13" s="38"/>
      <c r="N13" s="33"/>
      <c r="O13" s="40"/>
      <c r="P13" s="13"/>
    </row>
    <row r="14" spans="2:16" ht="15" thickBot="1" x14ac:dyDescent="0.35">
      <c r="D14" s="17" t="s">
        <v>9</v>
      </c>
      <c r="E14" s="18"/>
      <c r="F14" s="19"/>
      <c r="G14" s="6"/>
      <c r="H14" s="7" t="s">
        <v>10</v>
      </c>
      <c r="I14" s="7" t="s">
        <v>3</v>
      </c>
      <c r="J14" s="63" t="s">
        <v>4</v>
      </c>
      <c r="K14" s="34"/>
      <c r="L14" s="19"/>
      <c r="M14" s="6"/>
      <c r="N14" s="7" t="s">
        <v>10</v>
      </c>
      <c r="O14" s="7" t="s">
        <v>5</v>
      </c>
      <c r="P14" s="74" t="s">
        <v>4</v>
      </c>
    </row>
    <row r="15" spans="2:16" x14ac:dyDescent="0.3">
      <c r="B15">
        <v>6</v>
      </c>
      <c r="D15" s="14"/>
      <c r="E15" s="64" t="s">
        <v>11</v>
      </c>
      <c r="F15" s="9"/>
      <c r="G15" s="20"/>
      <c r="H15" s="21">
        <v>13929118</v>
      </c>
      <c r="I15" s="98">
        <v>6.75</v>
      </c>
      <c r="J15" s="66">
        <f>H15*I15</f>
        <v>94021546.5</v>
      </c>
      <c r="K15" s="21"/>
      <c r="L15" s="34"/>
      <c r="M15" s="42"/>
      <c r="N15" s="42">
        <f t="shared" ref="N15:O18" si="4">+H15</f>
        <v>13929118</v>
      </c>
      <c r="O15" s="98">
        <f t="shared" si="4"/>
        <v>6.75</v>
      </c>
      <c r="P15" s="28">
        <f>N15*O15</f>
        <v>94021546.5</v>
      </c>
    </row>
    <row r="16" spans="2:16" x14ac:dyDescent="0.3">
      <c r="B16">
        <v>7</v>
      </c>
      <c r="D16" s="14"/>
      <c r="E16" s="64" t="s">
        <v>12</v>
      </c>
      <c r="F16" s="9"/>
      <c r="G16" s="20"/>
      <c r="H16" s="21">
        <v>662085</v>
      </c>
      <c r="I16" s="98">
        <v>18.25</v>
      </c>
      <c r="J16" s="66">
        <f t="shared" ref="J16:J18" si="5">H16*I16</f>
        <v>12083051.25</v>
      </c>
      <c r="K16" s="21"/>
      <c r="L16" s="34"/>
      <c r="M16" s="42"/>
      <c r="N16" s="42">
        <f t="shared" si="4"/>
        <v>662085</v>
      </c>
      <c r="O16" s="98">
        <f t="shared" si="4"/>
        <v>18.25</v>
      </c>
      <c r="P16" s="28">
        <f t="shared" ref="P16:P18" si="6">N16*O16</f>
        <v>12083051.25</v>
      </c>
    </row>
    <row r="17" spans="2:16" x14ac:dyDescent="0.3">
      <c r="B17">
        <v>8</v>
      </c>
      <c r="D17" s="14"/>
      <c r="E17" s="64" t="s">
        <v>13</v>
      </c>
      <c r="F17" s="9"/>
      <c r="G17" s="20"/>
      <c r="H17" s="21">
        <v>19406</v>
      </c>
      <c r="I17" s="98">
        <v>63.5</v>
      </c>
      <c r="J17" s="66">
        <f t="shared" si="5"/>
        <v>1232281</v>
      </c>
      <c r="K17" s="21"/>
      <c r="L17" s="34"/>
      <c r="M17" s="42"/>
      <c r="N17" s="42">
        <f t="shared" si="4"/>
        <v>19406</v>
      </c>
      <c r="O17" s="98">
        <f t="shared" si="4"/>
        <v>63.5</v>
      </c>
      <c r="P17" s="28">
        <f t="shared" si="6"/>
        <v>1232281</v>
      </c>
    </row>
    <row r="18" spans="2:16" x14ac:dyDescent="0.3">
      <c r="B18">
        <v>9</v>
      </c>
      <c r="D18" s="14"/>
      <c r="E18" s="64" t="s">
        <v>14</v>
      </c>
      <c r="F18" s="9"/>
      <c r="G18" s="20"/>
      <c r="H18" s="21">
        <v>2102</v>
      </c>
      <c r="I18" s="99">
        <v>420.25</v>
      </c>
      <c r="J18" s="66">
        <f t="shared" si="5"/>
        <v>883365.5</v>
      </c>
      <c r="K18" s="21"/>
      <c r="L18" s="34"/>
      <c r="M18" s="42"/>
      <c r="N18" s="42">
        <f t="shared" si="4"/>
        <v>2102</v>
      </c>
      <c r="O18" s="99">
        <f t="shared" si="4"/>
        <v>420.25</v>
      </c>
      <c r="P18" s="28">
        <f t="shared" si="6"/>
        <v>883365.5</v>
      </c>
    </row>
    <row r="19" spans="2:16" x14ac:dyDescent="0.3">
      <c r="B19">
        <v>10</v>
      </c>
      <c r="D19" s="14"/>
      <c r="E19" s="64" t="s">
        <v>74</v>
      </c>
      <c r="F19" s="9"/>
      <c r="G19" s="20"/>
      <c r="H19" s="16">
        <f>SUM(H15:H18)</f>
        <v>14612711</v>
      </c>
      <c r="I19" s="9"/>
      <c r="J19" s="100">
        <f>SUM(J15:J18)</f>
        <v>108220244.25</v>
      </c>
      <c r="K19" s="34"/>
      <c r="L19" s="34"/>
      <c r="M19" s="42"/>
      <c r="N19" s="16">
        <f>SUM(N15:N18)</f>
        <v>14612711</v>
      </c>
      <c r="O19" s="43"/>
      <c r="P19" s="101">
        <f>SUM(P15:P18)</f>
        <v>108220244.25</v>
      </c>
    </row>
    <row r="20" spans="2:16" ht="15" thickBot="1" x14ac:dyDescent="0.35">
      <c r="D20" s="14"/>
      <c r="E20" s="9"/>
      <c r="F20" s="66"/>
      <c r="G20" s="20"/>
      <c r="H20" s="9"/>
      <c r="I20" s="66"/>
      <c r="J20" s="22"/>
      <c r="K20" s="34"/>
      <c r="L20" s="44"/>
      <c r="M20" s="42"/>
      <c r="N20" s="44"/>
      <c r="O20" s="44"/>
      <c r="P20" s="23"/>
    </row>
    <row r="21" spans="2:16" x14ac:dyDescent="0.3">
      <c r="B21">
        <v>11</v>
      </c>
      <c r="D21" s="24" t="s">
        <v>15</v>
      </c>
      <c r="E21" s="9"/>
      <c r="F21" s="9"/>
      <c r="G21" s="20"/>
      <c r="H21" s="20"/>
      <c r="I21" s="20"/>
      <c r="J21" s="66">
        <f>J19</f>
        <v>108220244.25</v>
      </c>
      <c r="K21" s="34"/>
      <c r="L21" s="34"/>
      <c r="M21" s="42"/>
      <c r="N21" s="44"/>
      <c r="O21" s="44"/>
      <c r="P21" s="28">
        <f>P19</f>
        <v>108220244.25</v>
      </c>
    </row>
    <row r="22" spans="2:16" ht="15" thickBot="1" x14ac:dyDescent="0.35">
      <c r="D22" s="14"/>
      <c r="E22" s="9"/>
      <c r="F22" s="9"/>
      <c r="G22" s="20"/>
      <c r="H22" s="20"/>
      <c r="I22" s="20"/>
      <c r="J22" s="25"/>
      <c r="K22" s="34"/>
      <c r="L22" s="34"/>
      <c r="M22" s="42"/>
      <c r="N22" s="44"/>
      <c r="O22" s="44"/>
      <c r="P22" s="26"/>
    </row>
    <row r="23" spans="2:16" ht="15" thickTop="1" x14ac:dyDescent="0.3">
      <c r="B23">
        <v>12</v>
      </c>
      <c r="D23" s="14" t="s">
        <v>16</v>
      </c>
      <c r="E23" s="9"/>
      <c r="F23" s="9"/>
      <c r="G23" s="20"/>
      <c r="H23" s="20"/>
      <c r="I23" s="20"/>
      <c r="J23" s="27">
        <f>+J12+J21</f>
        <v>461940606.25</v>
      </c>
      <c r="K23" s="34"/>
      <c r="L23" s="34"/>
      <c r="M23" s="42"/>
      <c r="N23" s="44"/>
      <c r="O23" s="44"/>
      <c r="P23" s="81">
        <f>+P12+P21</f>
        <v>564902231.48176825</v>
      </c>
    </row>
    <row r="24" spans="2:16" x14ac:dyDescent="0.3">
      <c r="B24">
        <v>13</v>
      </c>
      <c r="D24" s="14" t="s">
        <v>17</v>
      </c>
      <c r="E24" s="9"/>
      <c r="F24" s="9"/>
      <c r="G24" s="20"/>
      <c r="H24" s="20"/>
      <c r="I24" s="20"/>
      <c r="J24" s="93">
        <v>1610584.7433991705</v>
      </c>
      <c r="K24" s="34"/>
      <c r="L24" s="34"/>
      <c r="M24" s="42"/>
      <c r="N24" s="34"/>
      <c r="O24" s="34"/>
      <c r="P24" s="94">
        <v>1610584.7433991705</v>
      </c>
    </row>
    <row r="25" spans="2:16" ht="15" thickBot="1" x14ac:dyDescent="0.35">
      <c r="B25">
        <v>14</v>
      </c>
      <c r="D25" s="4" t="s">
        <v>18</v>
      </c>
      <c r="E25" s="18"/>
      <c r="F25" s="18"/>
      <c r="G25" s="29"/>
      <c r="H25" s="29"/>
      <c r="I25" s="29"/>
      <c r="J25" s="47">
        <f>J23+J24</f>
        <v>463551190.99339914</v>
      </c>
      <c r="K25" s="22"/>
      <c r="L25" s="18"/>
      <c r="M25" s="29"/>
      <c r="N25" s="22"/>
      <c r="O25" s="18"/>
      <c r="P25" s="82">
        <v>566512816.22516739</v>
      </c>
    </row>
    <row r="26" spans="2:16" x14ac:dyDescent="0.3">
      <c r="D26" s="30"/>
      <c r="E26" s="9"/>
      <c r="F26" s="9"/>
      <c r="G26" s="20"/>
      <c r="H26" s="12"/>
      <c r="I26" s="9"/>
      <c r="J26" s="12"/>
      <c r="K26" s="12"/>
      <c r="L26" s="9"/>
      <c r="M26" s="20"/>
      <c r="N26" s="12"/>
      <c r="O26" s="9"/>
      <c r="P26" s="12"/>
    </row>
    <row r="27" spans="2:16" ht="15" thickBot="1" x14ac:dyDescent="0.35">
      <c r="D27" s="30"/>
      <c r="E27" s="9"/>
      <c r="F27" s="9"/>
      <c r="G27" s="20"/>
      <c r="H27" s="12"/>
      <c r="I27" s="9"/>
      <c r="J27" s="12"/>
      <c r="K27" s="12"/>
      <c r="L27" s="9"/>
      <c r="M27" s="20"/>
      <c r="N27" s="12"/>
      <c r="O27" s="9"/>
      <c r="P27" s="12"/>
    </row>
    <row r="28" spans="2:16" x14ac:dyDescent="0.3">
      <c r="D28" s="1" t="s">
        <v>19</v>
      </c>
      <c r="E28" s="2"/>
      <c r="F28" s="2"/>
      <c r="G28" s="163" t="s">
        <v>68</v>
      </c>
      <c r="H28" s="163"/>
      <c r="I28" s="163"/>
      <c r="J28" s="163"/>
      <c r="K28" s="2"/>
      <c r="L28" s="2"/>
      <c r="M28" s="3"/>
      <c r="N28" s="164" t="s">
        <v>69</v>
      </c>
      <c r="O28" s="164"/>
      <c r="P28" s="165"/>
    </row>
    <row r="29" spans="2:16" ht="15" thickBot="1" x14ac:dyDescent="0.35">
      <c r="D29" s="24" t="s">
        <v>1</v>
      </c>
      <c r="E29" s="67"/>
      <c r="F29" s="67"/>
      <c r="G29" s="68"/>
      <c r="H29" s="59" t="s">
        <v>2</v>
      </c>
      <c r="I29" s="95" t="s">
        <v>3</v>
      </c>
      <c r="J29" s="96" t="s">
        <v>4</v>
      </c>
      <c r="K29" s="34"/>
      <c r="L29" s="67"/>
      <c r="M29" s="68"/>
      <c r="N29" s="59" t="s">
        <v>2</v>
      </c>
      <c r="O29" s="95" t="s">
        <v>5</v>
      </c>
      <c r="P29" s="97" t="s">
        <v>4</v>
      </c>
    </row>
    <row r="30" spans="2:16" x14ac:dyDescent="0.3">
      <c r="B30">
        <v>15</v>
      </c>
      <c r="D30" s="75" t="s">
        <v>20</v>
      </c>
      <c r="E30" s="71"/>
      <c r="F30" s="71"/>
      <c r="G30" s="76"/>
      <c r="H30" s="73">
        <v>145818</v>
      </c>
      <c r="I30" s="88">
        <v>10.982479999999999</v>
      </c>
      <c r="J30" s="90">
        <v>1601443</v>
      </c>
      <c r="K30" s="41"/>
      <c r="L30" s="71"/>
      <c r="M30" s="76"/>
      <c r="N30" s="73">
        <v>145818</v>
      </c>
      <c r="O30" s="88">
        <v>10.982480000000001</v>
      </c>
      <c r="P30" s="102">
        <v>1601443.2686400001</v>
      </c>
    </row>
    <row r="31" spans="2:16" ht="15" thickBot="1" x14ac:dyDescent="0.35">
      <c r="D31" s="14"/>
      <c r="E31" s="34"/>
      <c r="F31" s="34"/>
      <c r="G31" s="42"/>
      <c r="H31" s="44"/>
      <c r="I31" s="44"/>
      <c r="J31" s="25"/>
      <c r="K31" s="34"/>
      <c r="L31" s="34"/>
      <c r="M31" s="42"/>
      <c r="N31" s="44"/>
      <c r="O31" s="44"/>
      <c r="P31" s="26"/>
    </row>
    <row r="32" spans="2:16" ht="15" thickTop="1" x14ac:dyDescent="0.3">
      <c r="B32">
        <v>16</v>
      </c>
      <c r="D32" s="14" t="s">
        <v>21</v>
      </c>
      <c r="E32" s="34"/>
      <c r="F32" s="34"/>
      <c r="G32" s="42"/>
      <c r="H32" s="44"/>
      <c r="I32" s="44"/>
      <c r="J32" s="44">
        <f>J30</f>
        <v>1601443</v>
      </c>
      <c r="K32" s="34"/>
      <c r="L32" s="34"/>
      <c r="M32" s="42"/>
      <c r="N32" s="44"/>
      <c r="O32" s="44"/>
      <c r="P32" s="28">
        <f>P34-P33</f>
        <v>1601443.2686400001</v>
      </c>
    </row>
    <row r="33" spans="2:16" x14ac:dyDescent="0.3">
      <c r="B33">
        <v>17</v>
      </c>
      <c r="D33" s="14" t="s">
        <v>17</v>
      </c>
      <c r="E33" s="34"/>
      <c r="F33" s="34"/>
      <c r="G33" s="42"/>
      <c r="H33" s="34"/>
      <c r="I33" s="34"/>
      <c r="J33" s="93">
        <v>1020.6382406684585</v>
      </c>
      <c r="K33" s="34"/>
      <c r="L33" s="34"/>
      <c r="M33" s="42"/>
      <c r="N33" s="34"/>
      <c r="O33" s="48"/>
      <c r="P33" s="94">
        <v>1020.6382406684585</v>
      </c>
    </row>
    <row r="34" spans="2:16" ht="15" thickBot="1" x14ac:dyDescent="0.35">
      <c r="B34">
        <v>18</v>
      </c>
      <c r="D34" s="49" t="s">
        <v>22</v>
      </c>
      <c r="E34" s="18"/>
      <c r="F34" s="18"/>
      <c r="G34" s="29"/>
      <c r="H34" s="22"/>
      <c r="I34" s="18"/>
      <c r="J34" s="47">
        <f>SUM(J32:J33)</f>
        <v>1602463.6382406685</v>
      </c>
      <c r="K34" s="22"/>
      <c r="L34" s="18"/>
      <c r="M34" s="29"/>
      <c r="N34" s="22"/>
      <c r="O34" s="18"/>
      <c r="P34" s="83">
        <v>1602463.9068806686</v>
      </c>
    </row>
  </sheetData>
  <mergeCells count="7">
    <mergeCell ref="G28:J28"/>
    <mergeCell ref="N28:P28"/>
    <mergeCell ref="N5:P5"/>
    <mergeCell ref="F3:G3"/>
    <mergeCell ref="D3:E3"/>
    <mergeCell ref="L3:M3"/>
    <mergeCell ref="G5:J5"/>
  </mergeCells>
  <pageMargins left="0.25" right="0.25" top="0.5" bottom="0.25" header="0" footer="0"/>
  <pageSetup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B5B3AC-AE88-4078-AF65-3B500C8084FA}">
  <dimension ref="B3:P43"/>
  <sheetViews>
    <sheetView topLeftCell="A19" zoomScaleNormal="100" workbookViewId="0">
      <selection activeCell="U67" sqref="T66:U67"/>
    </sheetView>
  </sheetViews>
  <sheetFormatPr defaultRowHeight="14.4" x14ac:dyDescent="0.3"/>
  <cols>
    <col min="2" max="2" width="3" bestFit="1" customWidth="1"/>
    <col min="3" max="3" width="3.44140625" customWidth="1"/>
    <col min="4" max="4" width="25.109375" bestFit="1" customWidth="1"/>
    <col min="5" max="5" width="7.33203125" bestFit="1" customWidth="1"/>
    <col min="6" max="7" width="9.33203125" customWidth="1"/>
    <col min="8" max="8" width="12" bestFit="1" customWidth="1"/>
    <col min="9" max="9" width="10.109375" bestFit="1" customWidth="1"/>
    <col min="10" max="10" width="10.6640625" bestFit="1" customWidth="1"/>
    <col min="11" max="11" width="3.6640625" bestFit="1" customWidth="1"/>
    <col min="12" max="13" width="9" customWidth="1"/>
    <col min="14" max="14" width="12" bestFit="1" customWidth="1"/>
    <col min="15" max="15" width="10.5546875" bestFit="1" customWidth="1"/>
    <col min="16" max="16" width="10.6640625" bestFit="1" customWidth="1"/>
  </cols>
  <sheetData>
    <row r="3" spans="2:16" x14ac:dyDescent="0.3">
      <c r="D3" s="166" t="s">
        <v>23</v>
      </c>
      <c r="E3" s="166"/>
      <c r="F3" s="166" t="s">
        <v>24</v>
      </c>
      <c r="G3" s="166"/>
      <c r="H3" s="45" t="s">
        <v>25</v>
      </c>
      <c r="I3" s="45" t="s">
        <v>26</v>
      </c>
      <c r="J3" s="45" t="s">
        <v>27</v>
      </c>
      <c r="K3" s="45"/>
      <c r="L3" s="166" t="s">
        <v>28</v>
      </c>
      <c r="M3" s="166"/>
      <c r="N3" s="45" t="s">
        <v>29</v>
      </c>
      <c r="O3" s="45" t="s">
        <v>30</v>
      </c>
      <c r="P3" s="45" t="s">
        <v>31</v>
      </c>
    </row>
    <row r="4" spans="2:16" ht="15" thickBot="1" x14ac:dyDescent="0.35"/>
    <row r="5" spans="2:16" x14ac:dyDescent="0.3">
      <c r="D5" s="1" t="s">
        <v>32</v>
      </c>
      <c r="E5" s="167" t="s">
        <v>68</v>
      </c>
      <c r="F5" s="167"/>
      <c r="G5" s="167"/>
      <c r="H5" s="167"/>
      <c r="I5" s="167"/>
      <c r="J5" s="167"/>
      <c r="K5" s="2"/>
      <c r="L5" s="2"/>
      <c r="M5" s="52"/>
      <c r="N5" s="164" t="s">
        <v>69</v>
      </c>
      <c r="O5" s="164"/>
      <c r="P5" s="165"/>
    </row>
    <row r="6" spans="2:16" ht="15" thickBot="1" x14ac:dyDescent="0.35">
      <c r="D6" s="24" t="s">
        <v>1</v>
      </c>
      <c r="E6" s="67"/>
      <c r="F6" s="67"/>
      <c r="G6" s="68" t="s">
        <v>2</v>
      </c>
      <c r="H6" s="59" t="s">
        <v>2</v>
      </c>
      <c r="I6" s="59" t="s">
        <v>3</v>
      </c>
      <c r="J6" s="60" t="s">
        <v>4</v>
      </c>
      <c r="K6" s="21"/>
      <c r="L6" s="67"/>
      <c r="M6" s="68" t="s">
        <v>2</v>
      </c>
      <c r="N6" s="59" t="s">
        <v>2</v>
      </c>
      <c r="O6" s="59" t="s">
        <v>5</v>
      </c>
      <c r="P6" s="55" t="s">
        <v>4</v>
      </c>
    </row>
    <row r="7" spans="2:16" x14ac:dyDescent="0.3">
      <c r="B7">
        <v>1</v>
      </c>
      <c r="D7" s="78" t="s">
        <v>70</v>
      </c>
      <c r="E7" s="71" t="s">
        <v>71</v>
      </c>
      <c r="F7" s="71" t="s">
        <v>6</v>
      </c>
      <c r="G7" s="76">
        <v>200</v>
      </c>
      <c r="H7" s="73">
        <v>401696</v>
      </c>
      <c r="I7" s="87">
        <v>2.1451899999999999</v>
      </c>
      <c r="J7" s="89">
        <v>861714</v>
      </c>
      <c r="K7" s="50"/>
      <c r="L7" s="71" t="s">
        <v>75</v>
      </c>
      <c r="M7" s="76">
        <v>200</v>
      </c>
      <c r="N7" s="73">
        <v>401696</v>
      </c>
      <c r="O7" s="105">
        <v>2.6442542212313751</v>
      </c>
      <c r="P7" s="102">
        <v>1062186</v>
      </c>
    </row>
    <row r="8" spans="2:16" x14ac:dyDescent="0.3">
      <c r="B8">
        <v>2</v>
      </c>
      <c r="D8" s="14"/>
      <c r="E8" s="35" t="s">
        <v>72</v>
      </c>
      <c r="F8" s="35" t="s">
        <v>33</v>
      </c>
      <c r="G8" s="38">
        <v>1800</v>
      </c>
      <c r="H8" s="33">
        <v>565958</v>
      </c>
      <c r="I8" s="88">
        <v>1.5998399999999999</v>
      </c>
      <c r="J8" s="90">
        <v>905442</v>
      </c>
      <c r="K8" s="50"/>
      <c r="L8" s="35" t="s">
        <v>34</v>
      </c>
      <c r="M8" s="38">
        <v>1800</v>
      </c>
      <c r="N8" s="33">
        <v>565958</v>
      </c>
      <c r="O8" s="40">
        <v>2.0989042212313751</v>
      </c>
      <c r="P8" s="103">
        <v>1187892</v>
      </c>
    </row>
    <row r="9" spans="2:16" x14ac:dyDescent="0.3">
      <c r="B9">
        <v>3</v>
      </c>
      <c r="D9" s="14"/>
      <c r="E9" s="35" t="s">
        <v>76</v>
      </c>
      <c r="F9" s="35" t="s">
        <v>7</v>
      </c>
      <c r="G9" s="38">
        <v>2000</v>
      </c>
      <c r="H9" s="33">
        <v>155007</v>
      </c>
      <c r="I9" s="88">
        <v>1.0257700000000001</v>
      </c>
      <c r="J9" s="90">
        <v>159002</v>
      </c>
      <c r="K9" s="50"/>
      <c r="L9" s="35" t="s">
        <v>77</v>
      </c>
      <c r="M9" s="38">
        <v>2000</v>
      </c>
      <c r="N9" s="33">
        <v>155007</v>
      </c>
      <c r="O9" s="40">
        <v>1.5248342212313752</v>
      </c>
      <c r="P9" s="103">
        <v>236360</v>
      </c>
    </row>
    <row r="10" spans="2:16" x14ac:dyDescent="0.3">
      <c r="D10" s="14"/>
      <c r="E10" s="35"/>
      <c r="F10" s="35"/>
      <c r="G10" s="38"/>
      <c r="H10" s="33"/>
      <c r="I10" s="39"/>
      <c r="J10" s="33"/>
      <c r="K10" s="50"/>
      <c r="L10" s="35"/>
      <c r="M10" s="38"/>
      <c r="N10" s="33"/>
      <c r="O10" s="39"/>
      <c r="P10" s="13"/>
    </row>
    <row r="11" spans="2:16" x14ac:dyDescent="0.3">
      <c r="B11">
        <v>4</v>
      </c>
      <c r="D11" s="14" t="s">
        <v>73</v>
      </c>
      <c r="E11" s="35" t="s">
        <v>71</v>
      </c>
      <c r="F11" s="35" t="s">
        <v>6</v>
      </c>
      <c r="G11" s="38">
        <v>200</v>
      </c>
      <c r="H11" s="33">
        <v>503017</v>
      </c>
      <c r="I11" s="88">
        <v>1.6453299999999997</v>
      </c>
      <c r="J11" s="90">
        <v>827629</v>
      </c>
      <c r="K11" s="50"/>
      <c r="L11" s="35" t="s">
        <v>75</v>
      </c>
      <c r="M11" s="38">
        <v>200</v>
      </c>
      <c r="N11" s="33">
        <v>503017</v>
      </c>
      <c r="O11" s="40">
        <v>1.792857596439986</v>
      </c>
      <c r="P11" s="103">
        <v>901838</v>
      </c>
    </row>
    <row r="12" spans="2:16" x14ac:dyDescent="0.3">
      <c r="B12">
        <v>5</v>
      </c>
      <c r="D12" s="14"/>
      <c r="E12" s="35" t="s">
        <v>72</v>
      </c>
      <c r="F12" s="35" t="s">
        <v>33</v>
      </c>
      <c r="G12" s="38">
        <v>1800</v>
      </c>
      <c r="H12" s="33">
        <v>463936</v>
      </c>
      <c r="I12" s="88">
        <v>1.09998</v>
      </c>
      <c r="J12" s="90">
        <v>510320</v>
      </c>
      <c r="K12" s="50"/>
      <c r="L12" s="35" t="s">
        <v>34</v>
      </c>
      <c r="M12" s="38">
        <v>1800</v>
      </c>
      <c r="N12" s="33">
        <v>463936</v>
      </c>
      <c r="O12" s="40">
        <v>1.247507596439986</v>
      </c>
      <c r="P12" s="103">
        <v>578764</v>
      </c>
    </row>
    <row r="13" spans="2:16" x14ac:dyDescent="0.3">
      <c r="B13">
        <v>6</v>
      </c>
      <c r="D13" s="15"/>
      <c r="E13" s="34" t="s">
        <v>76</v>
      </c>
      <c r="F13" s="35" t="s">
        <v>7</v>
      </c>
      <c r="G13" s="38">
        <v>2000</v>
      </c>
      <c r="H13" s="32">
        <v>148147</v>
      </c>
      <c r="I13" s="92">
        <v>0.52590999999999999</v>
      </c>
      <c r="J13" s="108">
        <v>77912</v>
      </c>
      <c r="K13" s="41"/>
      <c r="L13" s="35" t="s">
        <v>77</v>
      </c>
      <c r="M13" s="38">
        <v>2000</v>
      </c>
      <c r="N13" s="32">
        <v>148147</v>
      </c>
      <c r="O13" s="84">
        <v>0.67343759643998613</v>
      </c>
      <c r="P13" s="106">
        <v>99768</v>
      </c>
    </row>
    <row r="14" spans="2:16" x14ac:dyDescent="0.3">
      <c r="B14">
        <v>7</v>
      </c>
      <c r="D14" s="14" t="s">
        <v>8</v>
      </c>
      <c r="E14" s="35"/>
      <c r="F14" s="35"/>
      <c r="G14" s="38"/>
      <c r="H14" s="33">
        <f>SUM(H7:H13)</f>
        <v>2237761</v>
      </c>
      <c r="I14" s="51"/>
      <c r="J14" s="90">
        <f>SUM(J7:J13)</f>
        <v>3342019</v>
      </c>
      <c r="K14" s="41"/>
      <c r="L14" s="35"/>
      <c r="M14" s="38"/>
      <c r="N14" s="33">
        <f>SUM(N7:N13)</f>
        <v>2237761</v>
      </c>
      <c r="O14" s="40"/>
      <c r="P14" s="103">
        <f>SUM(P7:P13)</f>
        <v>4066808</v>
      </c>
    </row>
    <row r="15" spans="2:16" x14ac:dyDescent="0.3">
      <c r="D15" s="54"/>
      <c r="E15" s="34"/>
      <c r="F15" s="34"/>
      <c r="G15" s="68"/>
      <c r="H15" s="59"/>
      <c r="I15" s="59"/>
      <c r="J15" s="69"/>
      <c r="K15" s="34"/>
      <c r="L15" s="34"/>
      <c r="M15" s="68"/>
      <c r="N15" s="59"/>
      <c r="O15" s="59"/>
      <c r="P15" s="79"/>
    </row>
    <row r="16" spans="2:16" ht="15" thickBot="1" x14ac:dyDescent="0.35">
      <c r="D16" s="17" t="s">
        <v>9</v>
      </c>
      <c r="E16" s="18"/>
      <c r="F16" s="18"/>
      <c r="G16" s="6"/>
      <c r="H16" s="7" t="s">
        <v>10</v>
      </c>
      <c r="I16" s="7" t="s">
        <v>3</v>
      </c>
      <c r="J16" s="63" t="s">
        <v>4</v>
      </c>
      <c r="K16" s="34"/>
      <c r="L16" s="18"/>
      <c r="M16" s="6"/>
      <c r="N16" s="7" t="s">
        <v>10</v>
      </c>
      <c r="O16" s="7" t="s">
        <v>5</v>
      </c>
      <c r="P16" s="74" t="s">
        <v>4</v>
      </c>
    </row>
    <row r="17" spans="2:16" x14ac:dyDescent="0.3">
      <c r="B17">
        <v>8</v>
      </c>
      <c r="D17" s="31" t="s">
        <v>35</v>
      </c>
      <c r="E17" s="35" t="s">
        <v>11</v>
      </c>
      <c r="F17" s="34"/>
      <c r="G17" s="42"/>
      <c r="H17" s="33">
        <v>72</v>
      </c>
      <c r="I17" s="48">
        <v>6.75</v>
      </c>
      <c r="J17" s="44">
        <v>486</v>
      </c>
      <c r="K17" s="34"/>
      <c r="L17" s="34"/>
      <c r="M17" s="42"/>
      <c r="N17" s="33">
        <v>72</v>
      </c>
      <c r="O17" s="48">
        <v>6.75</v>
      </c>
      <c r="P17" s="28">
        <v>486</v>
      </c>
    </row>
    <row r="18" spans="2:16" x14ac:dyDescent="0.3">
      <c r="B18">
        <v>9</v>
      </c>
      <c r="D18" s="31"/>
      <c r="E18" s="35" t="s">
        <v>12</v>
      </c>
      <c r="F18" s="34"/>
      <c r="G18" s="42"/>
      <c r="H18" s="33">
        <v>3948</v>
      </c>
      <c r="I18" s="48">
        <v>18.25</v>
      </c>
      <c r="J18" s="44">
        <v>72051</v>
      </c>
      <c r="K18" s="34"/>
      <c r="L18" s="34"/>
      <c r="M18" s="42"/>
      <c r="N18" s="33">
        <v>3948</v>
      </c>
      <c r="O18" s="48">
        <v>18.25</v>
      </c>
      <c r="P18" s="28">
        <v>72051</v>
      </c>
    </row>
    <row r="19" spans="2:16" x14ac:dyDescent="0.3">
      <c r="B19">
        <v>10</v>
      </c>
      <c r="D19" s="14"/>
      <c r="E19" s="35" t="s">
        <v>13</v>
      </c>
      <c r="F19" s="34"/>
      <c r="G19" s="42"/>
      <c r="H19" s="33">
        <v>1092</v>
      </c>
      <c r="I19" s="48">
        <v>63.5</v>
      </c>
      <c r="J19" s="44">
        <v>69342</v>
      </c>
      <c r="K19" s="34"/>
      <c r="L19" s="34"/>
      <c r="M19" s="42"/>
      <c r="N19" s="33">
        <v>1092</v>
      </c>
      <c r="O19" s="48">
        <v>63.5</v>
      </c>
      <c r="P19" s="28">
        <v>69342</v>
      </c>
    </row>
    <row r="20" spans="2:16" x14ac:dyDescent="0.3">
      <c r="B20">
        <v>11</v>
      </c>
      <c r="D20" s="14"/>
      <c r="E20" s="35" t="s">
        <v>14</v>
      </c>
      <c r="F20" s="34"/>
      <c r="G20" s="42"/>
      <c r="H20" s="33">
        <v>168</v>
      </c>
      <c r="I20" s="99">
        <v>420.25</v>
      </c>
      <c r="J20" s="44">
        <v>70602</v>
      </c>
      <c r="K20" s="34"/>
      <c r="L20" s="34"/>
      <c r="M20" s="42"/>
      <c r="N20" s="33">
        <v>168</v>
      </c>
      <c r="O20" s="99">
        <v>420.25</v>
      </c>
      <c r="P20" s="28">
        <v>70602</v>
      </c>
    </row>
    <row r="21" spans="2:16" x14ac:dyDescent="0.3">
      <c r="B21">
        <v>12</v>
      </c>
      <c r="D21" s="24" t="s">
        <v>15</v>
      </c>
      <c r="E21" s="35"/>
      <c r="F21" s="34"/>
      <c r="G21" s="42"/>
      <c r="H21" s="16">
        <f>SUM(H17:H20)</f>
        <v>5280</v>
      </c>
      <c r="I21" s="40"/>
      <c r="J21" s="100">
        <f>SUM(J17:J20)</f>
        <v>212481</v>
      </c>
      <c r="K21" s="41"/>
      <c r="L21" s="34"/>
      <c r="M21" s="42"/>
      <c r="N21" s="16">
        <f>SUM(N17:N20)</f>
        <v>5280</v>
      </c>
      <c r="O21" s="43"/>
      <c r="P21" s="101">
        <f>SUM(P17:P20)</f>
        <v>212481</v>
      </c>
    </row>
    <row r="22" spans="2:16" x14ac:dyDescent="0.3">
      <c r="D22" s="14"/>
      <c r="E22" s="34"/>
      <c r="F22" s="34"/>
      <c r="G22" s="42"/>
      <c r="H22" s="44"/>
      <c r="I22" s="44"/>
      <c r="J22" s="44"/>
      <c r="K22" s="34"/>
      <c r="L22" s="34"/>
      <c r="M22" s="42"/>
      <c r="N22" s="44"/>
      <c r="O22" s="44"/>
      <c r="P22" s="28"/>
    </row>
    <row r="23" spans="2:16" x14ac:dyDescent="0.3">
      <c r="B23">
        <v>13</v>
      </c>
      <c r="D23" s="14" t="s">
        <v>36</v>
      </c>
      <c r="E23" s="34"/>
      <c r="F23" s="34"/>
      <c r="G23" s="34"/>
      <c r="H23" s="34"/>
      <c r="I23" s="44"/>
      <c r="J23" s="44">
        <f>J21+J14</f>
        <v>3554500</v>
      </c>
      <c r="K23" s="34"/>
      <c r="L23" s="34"/>
      <c r="M23" s="34"/>
      <c r="N23" s="34"/>
      <c r="O23" s="44"/>
      <c r="P23" s="28">
        <f>P21+P14</f>
        <v>4279289</v>
      </c>
    </row>
    <row r="24" spans="2:16" x14ac:dyDescent="0.3">
      <c r="B24">
        <v>14</v>
      </c>
      <c r="D24" s="14" t="s">
        <v>17</v>
      </c>
      <c r="E24" s="34"/>
      <c r="F24" s="34"/>
      <c r="G24" s="34"/>
      <c r="H24" s="34"/>
      <c r="I24" s="34"/>
      <c r="J24" s="93">
        <v>20159.623273030054</v>
      </c>
      <c r="K24" s="34"/>
      <c r="L24" s="34"/>
      <c r="M24" s="34"/>
      <c r="N24" s="34"/>
      <c r="O24" s="34"/>
      <c r="P24" s="94">
        <v>20159.623273030054</v>
      </c>
    </row>
    <row r="25" spans="2:16" ht="15" thickBot="1" x14ac:dyDescent="0.35">
      <c r="B25">
        <v>15</v>
      </c>
      <c r="D25" s="49" t="s">
        <v>37</v>
      </c>
      <c r="E25" s="18"/>
      <c r="F25" s="18"/>
      <c r="G25" s="29"/>
      <c r="H25" s="22"/>
      <c r="I25" s="18"/>
      <c r="J25" s="47">
        <f>+J23+J24</f>
        <v>3574659.6232730299</v>
      </c>
      <c r="K25" s="22"/>
      <c r="L25" s="18"/>
      <c r="M25" s="29"/>
      <c r="N25" s="22"/>
      <c r="O25" s="18"/>
      <c r="P25" s="83">
        <v>4299447.873745095</v>
      </c>
    </row>
    <row r="26" spans="2:16" ht="15" thickBot="1" x14ac:dyDescent="0.35">
      <c r="D26" s="30"/>
      <c r="E26" s="9"/>
      <c r="F26" s="9"/>
      <c r="G26" s="20"/>
      <c r="H26" s="12"/>
      <c r="I26" s="9"/>
      <c r="J26" s="12"/>
      <c r="K26" s="12"/>
      <c r="L26" s="9"/>
      <c r="M26" s="20"/>
      <c r="N26" s="12"/>
      <c r="O26" s="9"/>
      <c r="P26" s="12"/>
    </row>
    <row r="27" spans="2:16" x14ac:dyDescent="0.3">
      <c r="D27" s="1" t="s">
        <v>38</v>
      </c>
      <c r="E27" s="163" t="s">
        <v>68</v>
      </c>
      <c r="F27" s="163"/>
      <c r="G27" s="163"/>
      <c r="H27" s="163"/>
      <c r="I27" s="163"/>
      <c r="J27" s="163"/>
      <c r="K27" s="2"/>
      <c r="L27" s="2"/>
      <c r="M27" s="3"/>
      <c r="N27" s="164" t="s">
        <v>69</v>
      </c>
      <c r="O27" s="164"/>
      <c r="P27" s="165"/>
    </row>
    <row r="28" spans="2:16" ht="15" thickBot="1" x14ac:dyDescent="0.35">
      <c r="D28" s="4" t="s">
        <v>1</v>
      </c>
      <c r="E28" s="5"/>
      <c r="F28" s="5"/>
      <c r="G28" s="6" t="s">
        <v>2</v>
      </c>
      <c r="H28" s="7" t="s">
        <v>2</v>
      </c>
      <c r="I28" s="7" t="s">
        <v>3</v>
      </c>
      <c r="J28" s="8" t="s">
        <v>4</v>
      </c>
      <c r="K28" s="21"/>
      <c r="L28" s="5"/>
      <c r="M28" s="6" t="s">
        <v>2</v>
      </c>
      <c r="N28" s="7" t="s">
        <v>2</v>
      </c>
      <c r="O28" s="7" t="s">
        <v>5</v>
      </c>
      <c r="P28" s="10" t="s">
        <v>4</v>
      </c>
    </row>
    <row r="29" spans="2:16" x14ac:dyDescent="0.3">
      <c r="B29">
        <v>16</v>
      </c>
      <c r="D29" s="11"/>
      <c r="E29" s="35" t="s">
        <v>71</v>
      </c>
      <c r="F29" s="35" t="s">
        <v>6</v>
      </c>
      <c r="G29" s="38">
        <v>2000</v>
      </c>
      <c r="H29" s="33">
        <v>169668</v>
      </c>
      <c r="I29" s="87">
        <v>0.89295999999999998</v>
      </c>
      <c r="J29" s="90">
        <v>151507</v>
      </c>
      <c r="K29" s="21"/>
      <c r="L29" s="35" t="s">
        <v>6</v>
      </c>
      <c r="M29" s="38">
        <v>2000</v>
      </c>
      <c r="N29" s="33">
        <v>169668</v>
      </c>
      <c r="O29" s="87">
        <v>1.5142894165722753</v>
      </c>
      <c r="P29" s="103">
        <v>256926</v>
      </c>
    </row>
    <row r="30" spans="2:16" x14ac:dyDescent="0.3">
      <c r="B30">
        <v>17</v>
      </c>
      <c r="D30" s="14"/>
      <c r="E30" s="35" t="s">
        <v>72</v>
      </c>
      <c r="F30" s="35" t="s">
        <v>33</v>
      </c>
      <c r="G30" s="38">
        <v>18000</v>
      </c>
      <c r="H30" s="33">
        <v>50042</v>
      </c>
      <c r="I30" s="88">
        <v>0.10582</v>
      </c>
      <c r="J30" s="90">
        <v>5295</v>
      </c>
      <c r="K30" s="21"/>
      <c r="L30" s="35" t="s">
        <v>34</v>
      </c>
      <c r="M30" s="38">
        <v>18000</v>
      </c>
      <c r="N30" s="33">
        <v>50042</v>
      </c>
      <c r="O30" s="88">
        <v>0.72714941657227539</v>
      </c>
      <c r="P30" s="103">
        <v>36388</v>
      </c>
    </row>
    <row r="31" spans="2:16" x14ac:dyDescent="0.3">
      <c r="B31">
        <v>18</v>
      </c>
      <c r="D31" s="14"/>
      <c r="E31" s="35" t="s">
        <v>76</v>
      </c>
      <c r="F31" s="35" t="s">
        <v>7</v>
      </c>
      <c r="G31" s="38">
        <v>20000</v>
      </c>
      <c r="H31" s="32">
        <v>0</v>
      </c>
      <c r="I31" s="92">
        <v>4.8230000000000002E-2</v>
      </c>
      <c r="J31" s="108">
        <v>0</v>
      </c>
      <c r="K31" s="21"/>
      <c r="L31" s="35" t="s">
        <v>7</v>
      </c>
      <c r="M31" s="38">
        <v>20000</v>
      </c>
      <c r="N31" s="32">
        <v>0</v>
      </c>
      <c r="O31" s="92">
        <v>0.66955941657227536</v>
      </c>
      <c r="P31" s="106">
        <v>0</v>
      </c>
    </row>
    <row r="32" spans="2:16" x14ac:dyDescent="0.3">
      <c r="B32">
        <v>19</v>
      </c>
      <c r="D32" s="15" t="s">
        <v>8</v>
      </c>
      <c r="E32" s="34"/>
      <c r="F32" s="35"/>
      <c r="G32" s="38"/>
      <c r="H32" s="33">
        <f>SUM(H29:H31)</f>
        <v>219710</v>
      </c>
      <c r="I32" s="40"/>
      <c r="J32" s="90">
        <f>SUM(J29:J31)</f>
        <v>156802</v>
      </c>
      <c r="K32" s="21"/>
      <c r="L32" s="35"/>
      <c r="M32" s="38"/>
      <c r="N32" s="33">
        <f>SUM(N29:N31)</f>
        <v>219710</v>
      </c>
      <c r="O32" s="40"/>
      <c r="P32" s="103">
        <f>SUM(P29:P31)</f>
        <v>293314</v>
      </c>
    </row>
    <row r="33" spans="2:16" x14ac:dyDescent="0.3">
      <c r="D33" s="14"/>
      <c r="E33" s="35"/>
      <c r="F33" s="35"/>
      <c r="G33" s="38"/>
      <c r="H33" s="33"/>
      <c r="I33" s="40"/>
      <c r="J33" s="33"/>
      <c r="K33" s="41"/>
      <c r="L33" s="35"/>
      <c r="M33" s="38"/>
      <c r="N33" s="33"/>
      <c r="O33" s="40"/>
      <c r="P33" s="13"/>
    </row>
    <row r="34" spans="2:16" ht="15" thickBot="1" x14ac:dyDescent="0.35">
      <c r="D34" s="17" t="s">
        <v>9</v>
      </c>
      <c r="E34" s="18"/>
      <c r="F34" s="18"/>
      <c r="G34" s="6"/>
      <c r="H34" s="7" t="s">
        <v>10</v>
      </c>
      <c r="I34" s="7" t="s">
        <v>3</v>
      </c>
      <c r="J34" s="8" t="s">
        <v>4</v>
      </c>
      <c r="K34" s="34"/>
      <c r="L34" s="18"/>
      <c r="M34" s="6"/>
      <c r="N34" s="7" t="s">
        <v>10</v>
      </c>
      <c r="O34" s="7" t="s">
        <v>5</v>
      </c>
      <c r="P34" s="10" t="s">
        <v>4</v>
      </c>
    </row>
    <row r="35" spans="2:16" x14ac:dyDescent="0.3">
      <c r="B35">
        <v>20</v>
      </c>
      <c r="D35" s="31" t="s">
        <v>35</v>
      </c>
      <c r="E35" s="35" t="s">
        <v>11</v>
      </c>
      <c r="F35" s="34"/>
      <c r="G35" s="42"/>
      <c r="H35" s="33">
        <v>0</v>
      </c>
      <c r="I35" s="48">
        <v>6.75</v>
      </c>
      <c r="J35" s="44">
        <v>0</v>
      </c>
      <c r="K35" s="33"/>
      <c r="L35" s="34"/>
      <c r="M35" s="42"/>
      <c r="N35" s="33">
        <v>0</v>
      </c>
      <c r="O35" s="48">
        <v>6.75</v>
      </c>
      <c r="P35" s="28">
        <v>0</v>
      </c>
    </row>
    <row r="36" spans="2:16" x14ac:dyDescent="0.3">
      <c r="B36">
        <v>21</v>
      </c>
      <c r="D36" s="31"/>
      <c r="E36" s="35" t="s">
        <v>12</v>
      </c>
      <c r="F36" s="34"/>
      <c r="G36" s="42"/>
      <c r="H36" s="33">
        <v>36</v>
      </c>
      <c r="I36" s="48">
        <v>18.25</v>
      </c>
      <c r="J36" s="44">
        <v>657</v>
      </c>
      <c r="K36" s="33"/>
      <c r="L36" s="34"/>
      <c r="M36" s="42"/>
      <c r="N36" s="33">
        <v>36</v>
      </c>
      <c r="O36" s="48">
        <v>18.25</v>
      </c>
      <c r="P36" s="28">
        <v>657</v>
      </c>
    </row>
    <row r="37" spans="2:16" x14ac:dyDescent="0.3">
      <c r="B37">
        <v>22</v>
      </c>
      <c r="D37" s="14"/>
      <c r="E37" s="35" t="s">
        <v>13</v>
      </c>
      <c r="F37" s="34"/>
      <c r="G37" s="42"/>
      <c r="H37" s="33">
        <v>108</v>
      </c>
      <c r="I37" s="48">
        <v>63.5</v>
      </c>
      <c r="J37" s="44">
        <v>6858</v>
      </c>
      <c r="K37" s="33"/>
      <c r="L37" s="34"/>
      <c r="M37" s="42"/>
      <c r="N37" s="33">
        <v>108</v>
      </c>
      <c r="O37" s="48">
        <v>63.5</v>
      </c>
      <c r="P37" s="28">
        <v>6858</v>
      </c>
    </row>
    <row r="38" spans="2:16" x14ac:dyDescent="0.3">
      <c r="B38">
        <v>23</v>
      </c>
      <c r="D38" s="14"/>
      <c r="E38" s="35" t="s">
        <v>14</v>
      </c>
      <c r="F38" s="34"/>
      <c r="G38" s="42"/>
      <c r="H38" s="33">
        <v>60</v>
      </c>
      <c r="I38" s="99">
        <v>420.25</v>
      </c>
      <c r="J38" s="44">
        <v>25215</v>
      </c>
      <c r="K38" s="33"/>
      <c r="L38" s="34"/>
      <c r="M38" s="42"/>
      <c r="N38" s="33">
        <v>60</v>
      </c>
      <c r="O38" s="99">
        <v>420.25</v>
      </c>
      <c r="P38" s="28">
        <v>25215</v>
      </c>
    </row>
    <row r="39" spans="2:16" x14ac:dyDescent="0.3">
      <c r="B39">
        <v>24</v>
      </c>
      <c r="D39" s="24" t="s">
        <v>15</v>
      </c>
      <c r="E39" s="35"/>
      <c r="F39" s="34"/>
      <c r="G39" s="42"/>
      <c r="H39" s="16">
        <f>SUM(H35:H38)</f>
        <v>204</v>
      </c>
      <c r="I39" s="40"/>
      <c r="J39" s="100">
        <f>SUM(J35:J38)</f>
        <v>32730</v>
      </c>
      <c r="K39" s="41"/>
      <c r="L39" s="34"/>
      <c r="M39" s="42"/>
      <c r="N39" s="16">
        <f>SUM(N35:N38)</f>
        <v>204</v>
      </c>
      <c r="O39" s="43"/>
      <c r="P39" s="101">
        <f>SUM(P35:P38)</f>
        <v>32730</v>
      </c>
    </row>
    <row r="40" spans="2:16" ht="15" thickBot="1" x14ac:dyDescent="0.35">
      <c r="D40" s="14"/>
      <c r="E40" s="34"/>
      <c r="F40" s="34"/>
      <c r="G40" s="42"/>
      <c r="H40" s="44"/>
      <c r="I40" s="44"/>
      <c r="J40" s="25"/>
      <c r="K40" s="34"/>
      <c r="L40" s="34"/>
      <c r="M40" s="42"/>
      <c r="N40" s="44"/>
      <c r="O40" s="44"/>
      <c r="P40" s="26"/>
    </row>
    <row r="41" spans="2:16" ht="15" thickTop="1" x14ac:dyDescent="0.3">
      <c r="B41">
        <v>25</v>
      </c>
      <c r="D41" s="14" t="s">
        <v>39</v>
      </c>
      <c r="E41" s="34"/>
      <c r="F41" s="34"/>
      <c r="G41" s="42"/>
      <c r="H41" s="44"/>
      <c r="I41" s="44"/>
      <c r="J41" s="27">
        <f>J39+J32</f>
        <v>189532</v>
      </c>
      <c r="K41" s="34"/>
      <c r="L41" s="34"/>
      <c r="M41" s="42"/>
      <c r="N41" s="44"/>
      <c r="O41" s="44"/>
      <c r="P41" s="28">
        <f>+P32+P39</f>
        <v>326044</v>
      </c>
    </row>
    <row r="42" spans="2:16" x14ac:dyDescent="0.3">
      <c r="B42">
        <v>26</v>
      </c>
      <c r="D42" s="14" t="s">
        <v>17</v>
      </c>
      <c r="E42" s="34"/>
      <c r="F42" s="34"/>
      <c r="G42" s="42"/>
      <c r="H42" s="34"/>
      <c r="I42" s="34"/>
      <c r="J42" s="109">
        <v>1031.5012275988026</v>
      </c>
      <c r="K42" s="34"/>
      <c r="L42" s="34"/>
      <c r="M42" s="42"/>
      <c r="N42" s="34"/>
      <c r="O42" s="34"/>
      <c r="P42" s="94">
        <v>1031.5012275988026</v>
      </c>
    </row>
    <row r="43" spans="2:16" ht="15" thickBot="1" x14ac:dyDescent="0.35">
      <c r="B43">
        <v>27</v>
      </c>
      <c r="D43" s="49" t="s">
        <v>40</v>
      </c>
      <c r="E43" s="18"/>
      <c r="F43" s="18"/>
      <c r="G43" s="29"/>
      <c r="H43" s="22"/>
      <c r="I43" s="18"/>
      <c r="J43" s="47">
        <f>+J41+J42</f>
        <v>190563.50122759881</v>
      </c>
      <c r="K43" s="22"/>
      <c r="L43" s="18"/>
      <c r="M43" s="29"/>
      <c r="N43" s="22"/>
      <c r="O43" s="18"/>
      <c r="P43" s="83">
        <v>327075.96906269342</v>
      </c>
    </row>
  </sheetData>
  <mergeCells count="7">
    <mergeCell ref="E27:J27"/>
    <mergeCell ref="N27:P27"/>
    <mergeCell ref="D3:E3"/>
    <mergeCell ref="F3:G3"/>
    <mergeCell ref="L3:M3"/>
    <mergeCell ref="N5:P5"/>
    <mergeCell ref="E5:J5"/>
  </mergeCells>
  <pageMargins left="0.25" right="0.25" top="0.5" bottom="0.25" header="0" footer="0"/>
  <pageSetup scale="7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14A98-FB40-42AA-BEBC-F9182EDC0B1E}">
  <dimension ref="B3:P51"/>
  <sheetViews>
    <sheetView topLeftCell="A27" zoomScale="85" zoomScaleNormal="85" workbookViewId="0">
      <selection activeCell="U67" sqref="T66:U67"/>
    </sheetView>
  </sheetViews>
  <sheetFormatPr defaultRowHeight="14.4" x14ac:dyDescent="0.3"/>
  <cols>
    <col min="2" max="2" width="3" bestFit="1" customWidth="1"/>
    <col min="3" max="3" width="3.44140625" customWidth="1"/>
    <col min="4" max="4" width="17" customWidth="1"/>
    <col min="5" max="5" width="7.33203125" bestFit="1" customWidth="1"/>
    <col min="6" max="6" width="9.88671875" bestFit="1" customWidth="1"/>
    <col min="7" max="7" width="8.5546875" bestFit="1" customWidth="1"/>
    <col min="8" max="8" width="25.5546875" bestFit="1" customWidth="1"/>
    <col min="9" max="9" width="10.109375" bestFit="1" customWidth="1"/>
    <col min="10" max="10" width="11.6640625" bestFit="1" customWidth="1"/>
    <col min="11" max="11" width="3.6640625" bestFit="1" customWidth="1"/>
    <col min="12" max="12" width="9.88671875" bestFit="1" customWidth="1"/>
    <col min="13" max="13" width="8.5546875" bestFit="1" customWidth="1"/>
    <col min="14" max="14" width="16.21875" bestFit="1" customWidth="1"/>
    <col min="15" max="15" width="10.5546875" bestFit="1" customWidth="1"/>
    <col min="16" max="16" width="11.88671875" bestFit="1" customWidth="1"/>
  </cols>
  <sheetData>
    <row r="3" spans="2:16" x14ac:dyDescent="0.3">
      <c r="D3" s="166" t="s">
        <v>23</v>
      </c>
      <c r="E3" s="166"/>
      <c r="F3" s="166" t="s">
        <v>24</v>
      </c>
      <c r="G3" s="166"/>
      <c r="H3" s="46" t="s">
        <v>25</v>
      </c>
      <c r="I3" s="46" t="s">
        <v>26</v>
      </c>
      <c r="J3" s="46" t="s">
        <v>27</v>
      </c>
      <c r="K3" s="46"/>
      <c r="L3" s="166" t="s">
        <v>28</v>
      </c>
      <c r="M3" s="166"/>
      <c r="N3" s="46" t="s">
        <v>29</v>
      </c>
      <c r="O3" s="46" t="s">
        <v>30</v>
      </c>
      <c r="P3" s="46" t="s">
        <v>31</v>
      </c>
    </row>
    <row r="4" spans="2:16" ht="15" thickBot="1" x14ac:dyDescent="0.35"/>
    <row r="5" spans="2:16" x14ac:dyDescent="0.3">
      <c r="D5" s="1" t="s">
        <v>41</v>
      </c>
      <c r="E5" s="2"/>
      <c r="F5" s="167" t="s">
        <v>68</v>
      </c>
      <c r="G5" s="167"/>
      <c r="H5" s="167"/>
      <c r="I5" s="167"/>
      <c r="J5" s="167"/>
      <c r="K5" s="2"/>
      <c r="L5" s="2"/>
      <c r="M5" s="52"/>
      <c r="N5" s="164" t="s">
        <v>69</v>
      </c>
      <c r="O5" s="164"/>
      <c r="P5" s="165"/>
    </row>
    <row r="6" spans="2:16" ht="15" thickBot="1" x14ac:dyDescent="0.35">
      <c r="D6" s="4" t="s">
        <v>1</v>
      </c>
      <c r="E6" s="5"/>
      <c r="F6" s="5"/>
      <c r="G6" s="6" t="s">
        <v>2</v>
      </c>
      <c r="H6" s="7" t="s">
        <v>2</v>
      </c>
      <c r="I6" s="7" t="s">
        <v>3</v>
      </c>
      <c r="J6" s="8" t="s">
        <v>4</v>
      </c>
      <c r="K6" s="21"/>
      <c r="L6" s="5"/>
      <c r="M6" s="6" t="s">
        <v>2</v>
      </c>
      <c r="N6" s="7" t="s">
        <v>2</v>
      </c>
      <c r="O6" s="7" t="s">
        <v>5</v>
      </c>
      <c r="P6" s="10" t="s">
        <v>4</v>
      </c>
    </row>
    <row r="7" spans="2:16" x14ac:dyDescent="0.3">
      <c r="B7">
        <v>1</v>
      </c>
      <c r="D7" s="11"/>
      <c r="E7" s="35" t="s">
        <v>71</v>
      </c>
      <c r="F7" s="35" t="s">
        <v>6</v>
      </c>
      <c r="G7" s="65">
        <v>10000</v>
      </c>
      <c r="H7" s="12">
        <v>816769</v>
      </c>
      <c r="I7" s="128">
        <v>0.55935999999999997</v>
      </c>
      <c r="J7" s="112">
        <v>456868</v>
      </c>
      <c r="K7" s="58"/>
      <c r="L7" s="35" t="s">
        <v>6</v>
      </c>
      <c r="M7" s="65">
        <v>10000</v>
      </c>
      <c r="N7" s="12">
        <v>816769</v>
      </c>
      <c r="O7" s="128">
        <v>0.77944569870768921</v>
      </c>
      <c r="P7" s="102">
        <v>636627</v>
      </c>
    </row>
    <row r="8" spans="2:16" x14ac:dyDescent="0.3">
      <c r="B8">
        <v>2</v>
      </c>
      <c r="D8" s="14"/>
      <c r="E8" s="35" t="s">
        <v>72</v>
      </c>
      <c r="F8" s="35" t="s">
        <v>33</v>
      </c>
      <c r="G8" s="65">
        <v>112500</v>
      </c>
      <c r="H8" s="12">
        <v>3494122</v>
      </c>
      <c r="I8" s="128">
        <v>0.53110000000000002</v>
      </c>
      <c r="J8" s="112">
        <v>1855728</v>
      </c>
      <c r="K8" s="58"/>
      <c r="L8" s="35" t="s">
        <v>33</v>
      </c>
      <c r="M8" s="65">
        <v>112500</v>
      </c>
      <c r="N8" s="12">
        <v>3494122</v>
      </c>
      <c r="O8" s="128">
        <v>0.75118569870768925</v>
      </c>
      <c r="P8" s="103">
        <v>2624734</v>
      </c>
    </row>
    <row r="9" spans="2:16" x14ac:dyDescent="0.3">
      <c r="B9">
        <v>3</v>
      </c>
      <c r="D9" s="14"/>
      <c r="E9" s="35" t="s">
        <v>76</v>
      </c>
      <c r="F9" s="35" t="s">
        <v>33</v>
      </c>
      <c r="G9" s="65">
        <v>477500</v>
      </c>
      <c r="H9" s="12">
        <v>7772939</v>
      </c>
      <c r="I9" s="128">
        <v>0.40547</v>
      </c>
      <c r="J9" s="112">
        <v>3151694</v>
      </c>
      <c r="K9" s="43"/>
      <c r="L9" s="35" t="s">
        <v>33</v>
      </c>
      <c r="M9" s="65">
        <v>477500</v>
      </c>
      <c r="N9" s="12">
        <v>7772939</v>
      </c>
      <c r="O9" s="128">
        <v>0.62555569870768923</v>
      </c>
      <c r="P9" s="103">
        <v>4862406</v>
      </c>
    </row>
    <row r="10" spans="2:16" x14ac:dyDescent="0.3">
      <c r="B10">
        <v>4</v>
      </c>
      <c r="D10" s="14"/>
      <c r="E10" s="35" t="s">
        <v>78</v>
      </c>
      <c r="F10" s="35" t="s">
        <v>7</v>
      </c>
      <c r="G10" s="65">
        <v>600000</v>
      </c>
      <c r="H10" s="12">
        <v>6339072</v>
      </c>
      <c r="I10" s="131">
        <v>0.17315999999999998</v>
      </c>
      <c r="J10" s="112">
        <v>1097674</v>
      </c>
      <c r="K10" s="43"/>
      <c r="L10" s="35" t="s">
        <v>7</v>
      </c>
      <c r="M10" s="65">
        <v>600000</v>
      </c>
      <c r="N10" s="12">
        <v>6339072</v>
      </c>
      <c r="O10" s="128">
        <v>0.39324569870768922</v>
      </c>
      <c r="P10" s="103">
        <v>2492813</v>
      </c>
    </row>
    <row r="11" spans="2:16" x14ac:dyDescent="0.3">
      <c r="B11">
        <v>5</v>
      </c>
      <c r="D11" s="15" t="s">
        <v>8</v>
      </c>
      <c r="E11" s="34"/>
      <c r="F11" s="35"/>
      <c r="G11" s="65"/>
      <c r="H11" s="16">
        <f>SUM(H7:H10)</f>
        <v>18422902</v>
      </c>
      <c r="I11" s="129"/>
      <c r="J11" s="91">
        <f>SUM(J7:J10)</f>
        <v>6561964</v>
      </c>
      <c r="K11" s="41"/>
      <c r="L11" s="35"/>
      <c r="M11" s="65"/>
      <c r="N11" s="16">
        <f>SUM(N7:N10)</f>
        <v>18422902</v>
      </c>
      <c r="O11" s="130"/>
      <c r="P11" s="104">
        <f>SUM(P7:P10)</f>
        <v>10616580</v>
      </c>
    </row>
    <row r="12" spans="2:16" x14ac:dyDescent="0.3">
      <c r="D12" s="14"/>
      <c r="E12" s="35"/>
      <c r="F12" s="35"/>
      <c r="G12" s="65"/>
      <c r="H12" s="12"/>
      <c r="I12" s="40"/>
      <c r="J12" s="33"/>
      <c r="K12" s="41"/>
      <c r="L12" s="35"/>
      <c r="M12" s="65"/>
      <c r="N12" s="12"/>
      <c r="O12" s="40"/>
      <c r="P12" s="13"/>
    </row>
    <row r="13" spans="2:16" ht="15" thickBot="1" x14ac:dyDescent="0.35">
      <c r="D13" s="17" t="s">
        <v>9</v>
      </c>
      <c r="E13" s="18"/>
      <c r="F13" s="18"/>
      <c r="G13" s="6"/>
      <c r="H13" s="7" t="s">
        <v>10</v>
      </c>
      <c r="I13" s="7" t="s">
        <v>3</v>
      </c>
      <c r="J13" s="8" t="s">
        <v>4</v>
      </c>
      <c r="K13" s="34"/>
      <c r="L13" s="18"/>
      <c r="M13" s="6"/>
      <c r="N13" s="7" t="s">
        <v>10</v>
      </c>
      <c r="O13" s="7" t="s">
        <v>5</v>
      </c>
      <c r="P13" s="10" t="s">
        <v>4</v>
      </c>
    </row>
    <row r="14" spans="2:16" x14ac:dyDescent="0.3">
      <c r="B14">
        <v>6</v>
      </c>
      <c r="D14" s="31" t="s">
        <v>42</v>
      </c>
      <c r="E14" s="34"/>
      <c r="F14" s="35" t="s">
        <v>43</v>
      </c>
      <c r="G14" s="20"/>
      <c r="H14" s="12">
        <v>36</v>
      </c>
      <c r="I14" s="114">
        <v>200</v>
      </c>
      <c r="J14" s="90">
        <f>H14*I14</f>
        <v>7200</v>
      </c>
      <c r="K14" s="34"/>
      <c r="L14" s="35" t="s">
        <v>43</v>
      </c>
      <c r="M14" s="20"/>
      <c r="N14" s="12">
        <v>36</v>
      </c>
      <c r="O14" s="114">
        <v>250</v>
      </c>
      <c r="P14" s="103">
        <f t="shared" ref="P14:P15" si="0">N14*O14</f>
        <v>9000</v>
      </c>
    </row>
    <row r="15" spans="2:16" x14ac:dyDescent="0.3">
      <c r="B15">
        <v>7</v>
      </c>
      <c r="D15" s="54"/>
      <c r="E15" s="34"/>
      <c r="F15" s="35" t="s">
        <v>44</v>
      </c>
      <c r="G15" s="20"/>
      <c r="H15" s="12">
        <v>60</v>
      </c>
      <c r="I15" s="115">
        <v>100</v>
      </c>
      <c r="J15" s="90">
        <f>H15*I15</f>
        <v>6000</v>
      </c>
      <c r="K15" s="34"/>
      <c r="L15" s="35" t="s">
        <v>44</v>
      </c>
      <c r="M15" s="20"/>
      <c r="N15" s="12">
        <v>60</v>
      </c>
      <c r="O15" s="115">
        <v>125</v>
      </c>
      <c r="P15" s="103">
        <f t="shared" si="0"/>
        <v>7500</v>
      </c>
    </row>
    <row r="16" spans="2:16" x14ac:dyDescent="0.3">
      <c r="B16">
        <v>8</v>
      </c>
      <c r="D16" s="54"/>
      <c r="E16" s="34"/>
      <c r="F16" s="35"/>
      <c r="G16" s="20"/>
      <c r="H16" s="16">
        <f>SUM(H14:H15)</f>
        <v>96</v>
      </c>
      <c r="I16" s="114"/>
      <c r="J16" s="91">
        <f>SUM(J14:J15)</f>
        <v>13200</v>
      </c>
      <c r="K16" s="41"/>
      <c r="L16" s="35"/>
      <c r="M16" s="20"/>
      <c r="N16" s="16">
        <f>SUM(N14:N15)</f>
        <v>96</v>
      </c>
      <c r="O16" s="114"/>
      <c r="P16" s="104">
        <f>SUM(P14:P15)</f>
        <v>16500</v>
      </c>
    </row>
    <row r="17" spans="2:16" x14ac:dyDescent="0.3">
      <c r="D17" s="54"/>
      <c r="E17" s="34"/>
      <c r="F17" s="34"/>
      <c r="G17" s="20"/>
      <c r="H17" s="113"/>
      <c r="I17" s="116"/>
      <c r="J17" s="60"/>
      <c r="K17" s="34"/>
      <c r="L17" s="34"/>
      <c r="M17" s="20"/>
      <c r="N17" s="113"/>
      <c r="O17" s="116"/>
      <c r="P17" s="55"/>
    </row>
    <row r="18" spans="2:16" x14ac:dyDescent="0.3">
      <c r="B18">
        <v>9</v>
      </c>
      <c r="D18" s="31" t="s">
        <v>35</v>
      </c>
      <c r="E18" s="35" t="s">
        <v>11</v>
      </c>
      <c r="F18" s="34"/>
      <c r="G18" s="20"/>
      <c r="H18" s="12">
        <v>0</v>
      </c>
      <c r="I18" s="114">
        <v>6.75</v>
      </c>
      <c r="J18" s="90">
        <f t="shared" ref="J18:J21" si="1">H18*I18</f>
        <v>0</v>
      </c>
      <c r="K18" s="34"/>
      <c r="L18" s="35" t="s">
        <v>11</v>
      </c>
      <c r="M18" s="20"/>
      <c r="N18" s="12">
        <v>0</v>
      </c>
      <c r="O18" s="114">
        <v>6.75</v>
      </c>
      <c r="P18" s="103">
        <f t="shared" ref="P18:P21" si="2">N18*O18</f>
        <v>0</v>
      </c>
    </row>
    <row r="19" spans="2:16" x14ac:dyDescent="0.3">
      <c r="B19">
        <v>10</v>
      </c>
      <c r="D19" s="31"/>
      <c r="E19" s="35" t="s">
        <v>12</v>
      </c>
      <c r="F19" s="34"/>
      <c r="G19" s="20"/>
      <c r="H19" s="12">
        <v>0</v>
      </c>
      <c r="I19" s="114">
        <v>18.25</v>
      </c>
      <c r="J19" s="90">
        <f t="shared" si="1"/>
        <v>0</v>
      </c>
      <c r="K19" s="34"/>
      <c r="L19" s="35" t="s">
        <v>12</v>
      </c>
      <c r="M19" s="20"/>
      <c r="N19" s="12">
        <v>0</v>
      </c>
      <c r="O19" s="114">
        <v>18.25</v>
      </c>
      <c r="P19" s="103">
        <f t="shared" si="2"/>
        <v>0</v>
      </c>
    </row>
    <row r="20" spans="2:16" x14ac:dyDescent="0.3">
      <c r="B20">
        <v>11</v>
      </c>
      <c r="D20" s="14"/>
      <c r="E20" s="35" t="s">
        <v>13</v>
      </c>
      <c r="F20" s="34"/>
      <c r="G20" s="20"/>
      <c r="H20" s="12">
        <v>12</v>
      </c>
      <c r="I20" s="114">
        <v>63.5</v>
      </c>
      <c r="J20" s="90">
        <f t="shared" si="1"/>
        <v>762</v>
      </c>
      <c r="K20" s="34"/>
      <c r="L20" s="35" t="s">
        <v>13</v>
      </c>
      <c r="M20" s="20"/>
      <c r="N20" s="12">
        <v>12</v>
      </c>
      <c r="O20" s="114">
        <v>63.5</v>
      </c>
      <c r="P20" s="103">
        <f t="shared" si="2"/>
        <v>762</v>
      </c>
    </row>
    <row r="21" spans="2:16" x14ac:dyDescent="0.3">
      <c r="B21">
        <v>12</v>
      </c>
      <c r="D21" s="14"/>
      <c r="E21" s="35" t="s">
        <v>14</v>
      </c>
      <c r="F21" s="34"/>
      <c r="G21" s="20"/>
      <c r="H21" s="12">
        <v>84</v>
      </c>
      <c r="I21" s="115">
        <v>420.25</v>
      </c>
      <c r="J21" s="90">
        <f t="shared" si="1"/>
        <v>35301</v>
      </c>
      <c r="K21" s="34"/>
      <c r="L21" s="35" t="s">
        <v>14</v>
      </c>
      <c r="M21" s="20"/>
      <c r="N21" s="12">
        <v>84</v>
      </c>
      <c r="O21" s="115">
        <v>420.25</v>
      </c>
      <c r="P21" s="103">
        <f t="shared" si="2"/>
        <v>35301</v>
      </c>
    </row>
    <row r="22" spans="2:16" x14ac:dyDescent="0.3">
      <c r="B22">
        <v>13</v>
      </c>
      <c r="D22" s="14"/>
      <c r="E22" s="34"/>
      <c r="F22" s="34"/>
      <c r="G22" s="20"/>
      <c r="H22" s="16">
        <f>SUM(H18:H21)</f>
        <v>96</v>
      </c>
      <c r="I22" s="40"/>
      <c r="J22" s="91">
        <f>SUM(J18:J21)</f>
        <v>36063</v>
      </c>
      <c r="K22" s="41"/>
      <c r="L22" s="34"/>
      <c r="M22" s="20"/>
      <c r="N22" s="16">
        <f>SUM(N18:N21)</f>
        <v>96</v>
      </c>
      <c r="O22" s="40"/>
      <c r="P22" s="104">
        <f>SUM(P18:P21)</f>
        <v>36063</v>
      </c>
    </row>
    <row r="23" spans="2:16" x14ac:dyDescent="0.3">
      <c r="D23" s="14"/>
      <c r="E23" s="34"/>
      <c r="F23" s="34"/>
      <c r="G23" s="42"/>
      <c r="H23" s="33"/>
      <c r="I23" s="40"/>
      <c r="J23" s="33"/>
      <c r="K23" s="41"/>
      <c r="L23" s="34"/>
      <c r="M23" s="42"/>
      <c r="N23" s="33"/>
      <c r="O23" s="40"/>
      <c r="P23" s="13"/>
    </row>
    <row r="24" spans="2:16" ht="15" thickBot="1" x14ac:dyDescent="0.35">
      <c r="D24" s="31" t="s">
        <v>45</v>
      </c>
      <c r="E24" s="34"/>
      <c r="F24" s="34"/>
      <c r="G24" s="42"/>
      <c r="H24" s="7" t="s">
        <v>46</v>
      </c>
      <c r="I24" s="7" t="s">
        <v>47</v>
      </c>
      <c r="J24" s="8" t="s">
        <v>4</v>
      </c>
      <c r="K24" s="41"/>
      <c r="L24" s="34"/>
      <c r="M24" s="42"/>
      <c r="N24" s="7" t="s">
        <v>46</v>
      </c>
      <c r="O24" s="7" t="s">
        <v>47</v>
      </c>
      <c r="P24" s="10" t="s">
        <v>4</v>
      </c>
    </row>
    <row r="25" spans="2:16" x14ac:dyDescent="0.3">
      <c r="B25">
        <v>14</v>
      </c>
      <c r="D25" s="31" t="s">
        <v>48</v>
      </c>
      <c r="E25" s="34"/>
      <c r="F25" s="34"/>
      <c r="G25" s="42"/>
      <c r="H25" s="12">
        <v>1037884</v>
      </c>
      <c r="I25" s="127">
        <v>2.1088633333333333</v>
      </c>
      <c r="J25" s="90">
        <f>H25*I25</f>
        <v>2188755.5118533331</v>
      </c>
      <c r="K25" s="41"/>
      <c r="L25" s="34"/>
      <c r="M25" s="42"/>
      <c r="N25" s="12">
        <v>1037884</v>
      </c>
      <c r="O25" s="127">
        <v>2.81</v>
      </c>
      <c r="P25" s="103">
        <f>N25*O25</f>
        <v>2916454.04</v>
      </c>
    </row>
    <row r="26" spans="2:16" x14ac:dyDescent="0.3">
      <c r="B26">
        <v>15</v>
      </c>
      <c r="D26" s="24" t="s">
        <v>15</v>
      </c>
      <c r="E26" s="35"/>
      <c r="F26" s="34"/>
      <c r="G26" s="42"/>
      <c r="H26" s="16"/>
      <c r="I26" s="53"/>
      <c r="J26" s="91">
        <f>J25+J22+J16</f>
        <v>2238018.5118533331</v>
      </c>
      <c r="K26" s="41"/>
      <c r="L26" s="34"/>
      <c r="M26" s="42"/>
      <c r="N26" s="16"/>
      <c r="O26" s="53"/>
      <c r="P26" s="104">
        <f>P25+P22+P16</f>
        <v>2969017.04</v>
      </c>
    </row>
    <row r="27" spans="2:16" ht="15" thickBot="1" x14ac:dyDescent="0.35">
      <c r="D27" s="14"/>
      <c r="E27" s="34"/>
      <c r="F27" s="34"/>
      <c r="G27" s="42"/>
      <c r="H27" s="44"/>
      <c r="I27" s="44"/>
      <c r="J27" s="118"/>
      <c r="K27" s="34"/>
      <c r="L27" s="34"/>
      <c r="M27" s="42"/>
      <c r="N27" s="44"/>
      <c r="O27" s="44"/>
      <c r="P27" s="26"/>
    </row>
    <row r="28" spans="2:16" ht="15" thickTop="1" x14ac:dyDescent="0.3">
      <c r="B28">
        <v>16</v>
      </c>
      <c r="D28" s="15" t="s">
        <v>49</v>
      </c>
      <c r="E28" s="34"/>
      <c r="F28" s="34"/>
      <c r="G28" s="42"/>
      <c r="H28" s="33"/>
      <c r="I28" s="34"/>
      <c r="J28" s="90">
        <f>J26+J11</f>
        <v>8799982.5118533336</v>
      </c>
      <c r="K28" s="33"/>
      <c r="L28" s="34"/>
      <c r="M28" s="42"/>
      <c r="N28" s="33"/>
      <c r="O28" s="34"/>
      <c r="P28" s="103">
        <f>P26+P11</f>
        <v>13585597.039999999</v>
      </c>
    </row>
    <row r="29" spans="2:16" x14ac:dyDescent="0.3">
      <c r="B29">
        <v>17</v>
      </c>
      <c r="D29" s="54" t="s">
        <v>50</v>
      </c>
      <c r="E29" s="34"/>
      <c r="F29" s="34"/>
      <c r="G29" s="42"/>
      <c r="H29" s="33">
        <v>45567272</v>
      </c>
      <c r="I29" s="34"/>
      <c r="J29" s="108">
        <v>2240124</v>
      </c>
      <c r="K29" s="33"/>
      <c r="L29" s="34"/>
      <c r="M29" s="42"/>
      <c r="N29" s="33">
        <v>45567272</v>
      </c>
      <c r="O29" s="34"/>
      <c r="P29" s="106">
        <v>2240124</v>
      </c>
    </row>
    <row r="30" spans="2:16" x14ac:dyDescent="0.3">
      <c r="B30">
        <v>18</v>
      </c>
      <c r="D30" s="54" t="s">
        <v>51</v>
      </c>
      <c r="E30" s="34"/>
      <c r="F30" s="34"/>
      <c r="G30" s="42"/>
      <c r="H30" s="33"/>
      <c r="I30" s="34"/>
      <c r="J30" s="90">
        <f>SUM(J28:J29)</f>
        <v>11040106.511853334</v>
      </c>
      <c r="K30" s="33"/>
      <c r="L30" s="34"/>
      <c r="M30" s="42"/>
      <c r="N30" s="33"/>
      <c r="O30" s="34"/>
      <c r="P30" s="103">
        <f>SUM(P28:P29)</f>
        <v>15825721.039999999</v>
      </c>
    </row>
    <row r="31" spans="2:16" x14ac:dyDescent="0.3">
      <c r="B31">
        <v>19</v>
      </c>
      <c r="D31" s="54" t="s">
        <v>52</v>
      </c>
      <c r="E31" s="34"/>
      <c r="F31" s="34"/>
      <c r="G31" s="42"/>
      <c r="H31" s="33"/>
      <c r="I31" s="34"/>
      <c r="J31" s="90">
        <f>J26+J11</f>
        <v>8799982.5118533336</v>
      </c>
      <c r="K31" s="33"/>
      <c r="L31" s="34"/>
      <c r="M31" s="42"/>
      <c r="N31" s="33"/>
      <c r="O31" s="34"/>
      <c r="P31" s="103">
        <f>P26+P11</f>
        <v>13585597.039999999</v>
      </c>
    </row>
    <row r="32" spans="2:16" x14ac:dyDescent="0.3">
      <c r="B32">
        <v>20</v>
      </c>
      <c r="D32" s="14" t="s">
        <v>17</v>
      </c>
      <c r="E32" s="34"/>
      <c r="F32" s="34"/>
      <c r="G32" s="42"/>
      <c r="H32" s="33"/>
      <c r="I32" s="34"/>
      <c r="J32" s="108">
        <v>177349.85971555542</v>
      </c>
      <c r="K32" s="33"/>
      <c r="L32" s="34"/>
      <c r="M32" s="42"/>
      <c r="N32" s="33"/>
      <c r="O32" s="34"/>
      <c r="P32" s="106">
        <v>177349.85971555542</v>
      </c>
    </row>
    <row r="33" spans="2:16" ht="15" thickBot="1" x14ac:dyDescent="0.35">
      <c r="B33">
        <v>21</v>
      </c>
      <c r="D33" s="17" t="s">
        <v>51</v>
      </c>
      <c r="E33" s="18"/>
      <c r="F33" s="18"/>
      <c r="G33" s="29"/>
      <c r="H33" s="22"/>
      <c r="I33" s="18"/>
      <c r="J33" s="107">
        <f>J31+J32</f>
        <v>8977332.3715688884</v>
      </c>
      <c r="K33" s="22"/>
      <c r="L33" s="18"/>
      <c r="M33" s="29"/>
      <c r="N33" s="22"/>
      <c r="O33" s="18"/>
      <c r="P33" s="80">
        <v>13762947.54449884</v>
      </c>
    </row>
    <row r="34" spans="2:16" ht="15" thickBot="1" x14ac:dyDescent="0.35">
      <c r="D34" s="30"/>
      <c r="E34" s="9"/>
      <c r="F34" s="9"/>
      <c r="G34" s="20"/>
      <c r="H34" s="12"/>
      <c r="I34" s="9"/>
      <c r="J34" s="12"/>
      <c r="K34" s="12"/>
      <c r="L34" s="9"/>
      <c r="M34" s="20"/>
      <c r="N34" s="12"/>
      <c r="O34" s="9"/>
      <c r="P34" s="12"/>
    </row>
    <row r="35" spans="2:16" x14ac:dyDescent="0.3">
      <c r="D35" s="1" t="s">
        <v>59</v>
      </c>
      <c r="E35" s="2"/>
      <c r="F35" s="167" t="s">
        <v>68</v>
      </c>
      <c r="G35" s="167"/>
      <c r="H35" s="167"/>
      <c r="I35" s="167"/>
      <c r="J35" s="167"/>
      <c r="K35" s="2"/>
      <c r="L35" s="2"/>
      <c r="M35" s="52"/>
      <c r="N35" s="164" t="s">
        <v>69</v>
      </c>
      <c r="O35" s="164"/>
      <c r="P35" s="165"/>
    </row>
    <row r="36" spans="2:16" ht="15" thickBot="1" x14ac:dyDescent="0.35">
      <c r="D36" s="4" t="s">
        <v>1</v>
      </c>
      <c r="E36" s="5"/>
      <c r="F36" s="5"/>
      <c r="G36" s="6" t="s">
        <v>2</v>
      </c>
      <c r="H36" s="7" t="s">
        <v>2</v>
      </c>
      <c r="I36" s="7" t="s">
        <v>3</v>
      </c>
      <c r="J36" s="8" t="s">
        <v>4</v>
      </c>
      <c r="K36" s="34"/>
      <c r="L36" s="5"/>
      <c r="M36" s="6" t="s">
        <v>2</v>
      </c>
      <c r="N36" s="7" t="s">
        <v>2</v>
      </c>
      <c r="O36" s="7" t="s">
        <v>5</v>
      </c>
      <c r="P36" s="10" t="s">
        <v>4</v>
      </c>
    </row>
    <row r="37" spans="2:16" x14ac:dyDescent="0.3">
      <c r="B37">
        <v>22</v>
      </c>
      <c r="D37" s="31" t="s">
        <v>20</v>
      </c>
      <c r="E37" s="64"/>
      <c r="F37" s="64" t="s">
        <v>7</v>
      </c>
      <c r="G37" s="65">
        <v>0</v>
      </c>
      <c r="H37" s="111">
        <v>47574</v>
      </c>
      <c r="I37" s="117">
        <v>0.90378999999999998</v>
      </c>
      <c r="J37" s="112">
        <f>H37*I37</f>
        <v>42996.905460000002</v>
      </c>
      <c r="K37" s="77"/>
      <c r="L37" s="64" t="s">
        <v>7</v>
      </c>
      <c r="M37" s="65">
        <v>0</v>
      </c>
      <c r="N37" s="111">
        <v>47574</v>
      </c>
      <c r="O37" s="117">
        <v>1.0906993823383035</v>
      </c>
      <c r="P37" s="103">
        <f>N37*O37</f>
        <v>51888.932415362455</v>
      </c>
    </row>
    <row r="38" spans="2:16" x14ac:dyDescent="0.3">
      <c r="B38">
        <v>23</v>
      </c>
      <c r="D38" s="15" t="s">
        <v>8</v>
      </c>
      <c r="E38" s="34"/>
      <c r="F38" s="35"/>
      <c r="G38" s="38"/>
      <c r="H38" s="86">
        <f>SUM(H37)</f>
        <v>47574</v>
      </c>
      <c r="I38" s="53"/>
      <c r="J38" s="91">
        <f>SUM(J37)</f>
        <v>42996.905460000002</v>
      </c>
      <c r="K38" s="41"/>
      <c r="L38" s="35"/>
      <c r="M38" s="38"/>
      <c r="N38" s="86">
        <f>SUM(N37)</f>
        <v>47574</v>
      </c>
      <c r="O38" s="53"/>
      <c r="P38" s="104">
        <f>SUM(P37)</f>
        <v>51888.932415362455</v>
      </c>
    </row>
    <row r="39" spans="2:16" x14ac:dyDescent="0.3">
      <c r="D39" s="14"/>
      <c r="E39" s="35"/>
      <c r="F39" s="35"/>
      <c r="G39" s="38"/>
      <c r="H39" s="33"/>
      <c r="I39" s="40"/>
      <c r="J39" s="90"/>
      <c r="K39" s="41"/>
      <c r="L39" s="35"/>
      <c r="M39" s="38"/>
      <c r="N39" s="33"/>
      <c r="O39" s="40"/>
      <c r="P39" s="13"/>
    </row>
    <row r="40" spans="2:16" ht="15" thickBot="1" x14ac:dyDescent="0.35">
      <c r="D40" s="17" t="s">
        <v>9</v>
      </c>
      <c r="E40" s="18"/>
      <c r="F40" s="18"/>
      <c r="G40" s="6"/>
      <c r="H40" s="7" t="s">
        <v>10</v>
      </c>
      <c r="I40" s="7" t="s">
        <v>3</v>
      </c>
      <c r="J40" s="122" t="s">
        <v>4</v>
      </c>
      <c r="K40" s="34"/>
      <c r="L40" s="18"/>
      <c r="M40" s="6"/>
      <c r="N40" s="7" t="s">
        <v>10</v>
      </c>
      <c r="O40" s="7" t="s">
        <v>5</v>
      </c>
      <c r="P40" s="10" t="s">
        <v>4</v>
      </c>
    </row>
    <row r="41" spans="2:16" x14ac:dyDescent="0.3">
      <c r="B41">
        <v>24</v>
      </c>
      <c r="D41" s="31" t="s">
        <v>42</v>
      </c>
      <c r="E41" s="9"/>
      <c r="F41" s="64" t="s">
        <v>43</v>
      </c>
      <c r="G41" s="20"/>
      <c r="H41" s="111">
        <v>12</v>
      </c>
      <c r="I41" s="114">
        <v>200</v>
      </c>
      <c r="J41" s="112">
        <f>I41*H41</f>
        <v>2400</v>
      </c>
      <c r="K41" s="12"/>
      <c r="L41" s="12" t="s">
        <v>43</v>
      </c>
      <c r="M41" s="110"/>
      <c r="N41" s="111">
        <v>12</v>
      </c>
      <c r="O41" s="114">
        <v>250</v>
      </c>
      <c r="P41" s="102">
        <f t="shared" ref="P41:P42" si="3">O41*N41</f>
        <v>3000</v>
      </c>
    </row>
    <row r="42" spans="2:16" x14ac:dyDescent="0.3">
      <c r="B42">
        <v>25</v>
      </c>
      <c r="D42" s="54"/>
      <c r="E42" s="9"/>
      <c r="F42" s="64" t="s">
        <v>44</v>
      </c>
      <c r="G42" s="20"/>
      <c r="H42" s="111">
        <v>0</v>
      </c>
      <c r="I42" s="115">
        <v>100</v>
      </c>
      <c r="J42" s="112">
        <f>I42*H42</f>
        <v>0</v>
      </c>
      <c r="K42" s="12"/>
      <c r="L42" s="12" t="s">
        <v>44</v>
      </c>
      <c r="M42" s="110"/>
      <c r="N42" s="111">
        <v>0</v>
      </c>
      <c r="O42" s="115">
        <v>125</v>
      </c>
      <c r="P42" s="103">
        <f t="shared" si="3"/>
        <v>0</v>
      </c>
    </row>
    <row r="43" spans="2:16" x14ac:dyDescent="0.3">
      <c r="B43">
        <v>26</v>
      </c>
      <c r="D43" s="54"/>
      <c r="E43" s="9"/>
      <c r="F43" s="64"/>
      <c r="G43" s="20"/>
      <c r="H43" s="86">
        <f>SUM(H41:H42)</f>
        <v>12</v>
      </c>
      <c r="I43" s="114"/>
      <c r="J43" s="91">
        <f>SUM(J41:J42)</f>
        <v>2400</v>
      </c>
      <c r="K43" s="77"/>
      <c r="L43" s="64"/>
      <c r="M43" s="20"/>
      <c r="N43" s="86">
        <f>SUM(N41:N42)</f>
        <v>12</v>
      </c>
      <c r="O43" s="114"/>
      <c r="P43" s="104">
        <f>SUM(P41:P42)</f>
        <v>3000</v>
      </c>
    </row>
    <row r="44" spans="2:16" x14ac:dyDescent="0.3">
      <c r="D44" s="54"/>
      <c r="E44" s="34"/>
      <c r="F44" s="34"/>
      <c r="G44" s="42"/>
      <c r="H44" s="59"/>
      <c r="I44" s="116"/>
      <c r="J44" s="123"/>
      <c r="K44" s="34"/>
      <c r="L44" s="34"/>
      <c r="M44" s="42"/>
      <c r="N44" s="59"/>
      <c r="O44" s="116"/>
      <c r="P44" s="119"/>
    </row>
    <row r="45" spans="2:16" x14ac:dyDescent="0.3">
      <c r="B45">
        <v>27</v>
      </c>
      <c r="D45" s="31" t="s">
        <v>35</v>
      </c>
      <c r="E45" s="64" t="s">
        <v>11</v>
      </c>
      <c r="F45" s="9"/>
      <c r="G45" s="20"/>
      <c r="H45" s="111">
        <v>0</v>
      </c>
      <c r="I45" s="114">
        <v>6.75</v>
      </c>
      <c r="J45" s="112">
        <f t="shared" ref="J45:J48" si="4">I45*H45</f>
        <v>0</v>
      </c>
      <c r="K45" s="9"/>
      <c r="L45" s="9"/>
      <c r="M45" s="20"/>
      <c r="N45" s="111">
        <v>0</v>
      </c>
      <c r="O45" s="114">
        <v>6.75</v>
      </c>
      <c r="P45" s="103">
        <f>O45*N45</f>
        <v>0</v>
      </c>
    </row>
    <row r="46" spans="2:16" x14ac:dyDescent="0.3">
      <c r="B46">
        <v>28</v>
      </c>
      <c r="D46" s="31"/>
      <c r="E46" s="64" t="s">
        <v>12</v>
      </c>
      <c r="F46" s="9"/>
      <c r="G46" s="20"/>
      <c r="H46" s="111">
        <v>0</v>
      </c>
      <c r="I46" s="114">
        <v>18.25</v>
      </c>
      <c r="J46" s="112">
        <f t="shared" si="4"/>
        <v>0</v>
      </c>
      <c r="K46" s="9"/>
      <c r="L46" s="9"/>
      <c r="M46" s="20"/>
      <c r="N46" s="111">
        <v>0</v>
      </c>
      <c r="O46" s="114">
        <v>18.25</v>
      </c>
      <c r="P46" s="103">
        <f t="shared" ref="P46:P48" si="5">O46*N46</f>
        <v>0</v>
      </c>
    </row>
    <row r="47" spans="2:16" x14ac:dyDescent="0.3">
      <c r="B47">
        <v>29</v>
      </c>
      <c r="D47" s="14"/>
      <c r="E47" s="64" t="s">
        <v>13</v>
      </c>
      <c r="F47" s="9"/>
      <c r="G47" s="20"/>
      <c r="H47" s="111">
        <v>12</v>
      </c>
      <c r="I47" s="114">
        <v>63.5</v>
      </c>
      <c r="J47" s="112">
        <f t="shared" si="4"/>
        <v>762</v>
      </c>
      <c r="K47" s="9"/>
      <c r="L47" s="9"/>
      <c r="M47" s="20"/>
      <c r="N47" s="111">
        <v>12</v>
      </c>
      <c r="O47" s="114">
        <v>63.5</v>
      </c>
      <c r="P47" s="103">
        <f t="shared" si="5"/>
        <v>762</v>
      </c>
    </row>
    <row r="48" spans="2:16" x14ac:dyDescent="0.3">
      <c r="B48">
        <v>30</v>
      </c>
      <c r="D48" s="14"/>
      <c r="E48" s="64" t="s">
        <v>14</v>
      </c>
      <c r="F48" s="9"/>
      <c r="G48" s="20"/>
      <c r="H48" s="111">
        <v>0</v>
      </c>
      <c r="I48" s="115">
        <v>420.25</v>
      </c>
      <c r="J48" s="112">
        <f t="shared" si="4"/>
        <v>0</v>
      </c>
      <c r="K48" s="66"/>
      <c r="L48" s="9"/>
      <c r="M48" s="20"/>
      <c r="N48" s="111">
        <v>0</v>
      </c>
      <c r="O48" s="115">
        <v>420.25</v>
      </c>
      <c r="P48" s="103">
        <f t="shared" si="5"/>
        <v>0</v>
      </c>
    </row>
    <row r="49" spans="2:16" x14ac:dyDescent="0.3">
      <c r="B49">
        <v>31</v>
      </c>
      <c r="D49" s="14"/>
      <c r="E49" s="9"/>
      <c r="F49" s="9"/>
      <c r="G49" s="20"/>
      <c r="H49" s="86">
        <f>SUM(H45:H48)</f>
        <v>12</v>
      </c>
      <c r="I49" s="53"/>
      <c r="J49" s="91">
        <f>SUM(J45:J48)</f>
        <v>762</v>
      </c>
      <c r="K49" s="77"/>
      <c r="L49" s="9"/>
      <c r="M49" s="20"/>
      <c r="N49" s="86">
        <f>SUM(N45:N48)</f>
        <v>12</v>
      </c>
      <c r="O49" s="53"/>
      <c r="P49" s="126">
        <f>SUM(P45:P48)</f>
        <v>762</v>
      </c>
    </row>
    <row r="50" spans="2:16" ht="15" thickBot="1" x14ac:dyDescent="0.35">
      <c r="B50">
        <v>32</v>
      </c>
      <c r="D50" s="24" t="s">
        <v>15</v>
      </c>
      <c r="E50" s="35"/>
      <c r="F50" s="34"/>
      <c r="G50" s="42"/>
      <c r="H50" s="33"/>
      <c r="I50" s="40"/>
      <c r="J50" s="124">
        <f>J49+J43</f>
        <v>3162</v>
      </c>
      <c r="K50" s="41"/>
      <c r="L50" s="34"/>
      <c r="M50" s="42"/>
      <c r="N50" s="33"/>
      <c r="O50" s="40"/>
      <c r="P50" s="120">
        <f>P49+P43</f>
        <v>3762</v>
      </c>
    </row>
    <row r="51" spans="2:16" ht="15.6" thickTop="1" thickBot="1" x14ac:dyDescent="0.35">
      <c r="B51">
        <v>33</v>
      </c>
      <c r="D51" s="49" t="s">
        <v>54</v>
      </c>
      <c r="E51" s="18"/>
      <c r="F51" s="18"/>
      <c r="G51" s="29"/>
      <c r="H51" s="22"/>
      <c r="I51" s="18"/>
      <c r="J51" s="125">
        <f>J50+J38</f>
        <v>46158.905460000002</v>
      </c>
      <c r="K51" s="22"/>
      <c r="L51" s="18"/>
      <c r="M51" s="29"/>
      <c r="N51" s="22"/>
      <c r="O51" s="18"/>
      <c r="P51" s="121">
        <f>P50+P38</f>
        <v>55650.932415362455</v>
      </c>
    </row>
  </sheetData>
  <mergeCells count="7">
    <mergeCell ref="N35:P35"/>
    <mergeCell ref="D3:E3"/>
    <mergeCell ref="F3:G3"/>
    <mergeCell ref="L3:M3"/>
    <mergeCell ref="N5:P5"/>
    <mergeCell ref="F5:J5"/>
    <mergeCell ref="F35:J35"/>
  </mergeCells>
  <pageMargins left="0.25" right="0.25" top="0.5" bottom="0.25" header="0" footer="0"/>
  <pageSetup scale="72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26A5F7-5416-4E6A-A47A-1E60CB5C88E9}">
  <dimension ref="C1:Q57"/>
  <sheetViews>
    <sheetView topLeftCell="B22" zoomScale="80" zoomScaleNormal="80" workbookViewId="0">
      <selection activeCell="U67" sqref="T66:U67"/>
    </sheetView>
  </sheetViews>
  <sheetFormatPr defaultRowHeight="14.4" x14ac:dyDescent="0.3"/>
  <cols>
    <col min="3" max="3" width="4.33203125" bestFit="1" customWidth="1"/>
    <col min="4" max="4" width="3.44140625" customWidth="1"/>
    <col min="5" max="5" width="17" customWidth="1"/>
    <col min="6" max="6" width="7.33203125" bestFit="1" customWidth="1"/>
    <col min="7" max="7" width="14.6640625" bestFit="1" customWidth="1"/>
    <col min="8" max="8" width="8.6640625" bestFit="1" customWidth="1"/>
    <col min="9" max="9" width="14.6640625" bestFit="1" customWidth="1"/>
    <col min="10" max="10" width="10.109375" bestFit="1" customWidth="1"/>
    <col min="11" max="11" width="13.33203125" bestFit="1" customWidth="1"/>
    <col min="12" max="12" width="3.6640625" bestFit="1" customWidth="1"/>
    <col min="13" max="13" width="9.88671875" bestFit="1" customWidth="1"/>
    <col min="14" max="14" width="8.6640625" bestFit="1" customWidth="1"/>
    <col min="15" max="15" width="14.6640625" bestFit="1" customWidth="1"/>
    <col min="16" max="16" width="10.5546875" bestFit="1" customWidth="1"/>
    <col min="17" max="17" width="13.33203125" bestFit="1" customWidth="1"/>
  </cols>
  <sheetData>
    <row r="1" spans="3:17" x14ac:dyDescent="0.3">
      <c r="E1" s="166" t="s">
        <v>23</v>
      </c>
      <c r="F1" s="166"/>
      <c r="G1" s="166" t="s">
        <v>24</v>
      </c>
      <c r="H1" s="166"/>
      <c r="I1" s="46" t="s">
        <v>25</v>
      </c>
      <c r="J1" s="46" t="s">
        <v>26</v>
      </c>
      <c r="K1" s="46" t="s">
        <v>27</v>
      </c>
      <c r="L1" s="46"/>
      <c r="M1" s="166" t="s">
        <v>28</v>
      </c>
      <c r="N1" s="166"/>
      <c r="O1" s="46" t="s">
        <v>29</v>
      </c>
      <c r="P1" s="46" t="s">
        <v>30</v>
      </c>
      <c r="Q1" s="46" t="s">
        <v>31</v>
      </c>
    </row>
    <row r="3" spans="3:17" ht="15" thickBot="1" x14ac:dyDescent="0.35"/>
    <row r="4" spans="3:17" x14ac:dyDescent="0.3">
      <c r="E4" s="1" t="s">
        <v>55</v>
      </c>
      <c r="F4" s="2"/>
      <c r="G4" s="167" t="s">
        <v>68</v>
      </c>
      <c r="H4" s="167"/>
      <c r="I4" s="167"/>
      <c r="J4" s="167"/>
      <c r="K4" s="167"/>
      <c r="L4" s="2"/>
      <c r="M4" s="2"/>
      <c r="N4" s="52"/>
      <c r="O4" s="164" t="s">
        <v>69</v>
      </c>
      <c r="P4" s="164"/>
      <c r="Q4" s="165"/>
    </row>
    <row r="5" spans="3:17" ht="15" thickBot="1" x14ac:dyDescent="0.35">
      <c r="E5" s="4" t="s">
        <v>1</v>
      </c>
      <c r="F5" s="5"/>
      <c r="G5" s="5"/>
      <c r="H5" s="6" t="s">
        <v>2</v>
      </c>
      <c r="I5" s="7" t="s">
        <v>2</v>
      </c>
      <c r="J5" s="7" t="s">
        <v>3</v>
      </c>
      <c r="K5" s="8" t="s">
        <v>4</v>
      </c>
      <c r="L5" s="59"/>
      <c r="M5" s="5"/>
      <c r="N5" s="6" t="s">
        <v>2</v>
      </c>
      <c r="O5" s="7" t="s">
        <v>2</v>
      </c>
      <c r="P5" s="7" t="s">
        <v>5</v>
      </c>
      <c r="Q5" s="10" t="s">
        <v>4</v>
      </c>
    </row>
    <row r="6" spans="3:17" x14ac:dyDescent="0.3">
      <c r="C6">
        <v>1</v>
      </c>
      <c r="E6" s="61"/>
      <c r="F6" s="35" t="s">
        <v>71</v>
      </c>
      <c r="G6" s="35" t="s">
        <v>6</v>
      </c>
      <c r="H6" s="38">
        <v>200</v>
      </c>
      <c r="I6" s="148">
        <v>1920100</v>
      </c>
      <c r="J6" s="128">
        <v>1.2010700000000001</v>
      </c>
      <c r="K6" s="90">
        <f>ROUND(I6*J6,0)</f>
        <v>2306175</v>
      </c>
      <c r="L6" s="56"/>
      <c r="M6" s="35" t="s">
        <v>6</v>
      </c>
      <c r="N6" s="38">
        <v>200</v>
      </c>
      <c r="O6" s="148">
        <v>1920100</v>
      </c>
      <c r="P6" s="128">
        <v>1.6762347651679126</v>
      </c>
      <c r="Q6" s="102">
        <f>ROUND(O6*P6,0)</f>
        <v>3218538</v>
      </c>
    </row>
    <row r="7" spans="3:17" x14ac:dyDescent="0.3">
      <c r="C7">
        <v>2</v>
      </c>
      <c r="E7" s="61"/>
      <c r="F7" s="35" t="s">
        <v>72</v>
      </c>
      <c r="G7" s="35" t="s">
        <v>33</v>
      </c>
      <c r="H7" s="38">
        <v>1800</v>
      </c>
      <c r="I7" s="148">
        <v>5695463</v>
      </c>
      <c r="J7" s="128">
        <v>0.71194000000000002</v>
      </c>
      <c r="K7" s="90">
        <f t="shared" ref="K7:K8" si="0">ROUND(I7*J7,0)</f>
        <v>4054828</v>
      </c>
      <c r="L7" s="56"/>
      <c r="M7" s="35" t="s">
        <v>33</v>
      </c>
      <c r="N7" s="38">
        <v>1800</v>
      </c>
      <c r="O7" s="148">
        <v>5695463</v>
      </c>
      <c r="P7" s="128">
        <v>1.1871047651679125</v>
      </c>
      <c r="Q7" s="103">
        <f t="shared" ref="Q7:Q8" si="1">ROUND(O7*P7,0)</f>
        <v>6761111</v>
      </c>
    </row>
    <row r="8" spans="3:17" x14ac:dyDescent="0.3">
      <c r="C8">
        <v>3</v>
      </c>
      <c r="E8" s="61"/>
      <c r="F8" s="35" t="s">
        <v>76</v>
      </c>
      <c r="G8" s="35" t="s">
        <v>7</v>
      </c>
      <c r="H8" s="38">
        <v>2000</v>
      </c>
      <c r="I8" s="148">
        <v>831465</v>
      </c>
      <c r="J8" s="128">
        <v>0.19707</v>
      </c>
      <c r="K8" s="90">
        <f t="shared" si="0"/>
        <v>163857</v>
      </c>
      <c r="L8" s="56"/>
      <c r="M8" s="35" t="s">
        <v>7</v>
      </c>
      <c r="N8" s="38">
        <v>2000</v>
      </c>
      <c r="O8" s="148">
        <v>831465</v>
      </c>
      <c r="P8" s="128">
        <v>0.67223476516791247</v>
      </c>
      <c r="Q8" s="103">
        <f t="shared" si="1"/>
        <v>558940</v>
      </c>
    </row>
    <row r="9" spans="3:17" x14ac:dyDescent="0.3">
      <c r="C9">
        <v>4</v>
      </c>
      <c r="E9" s="15" t="s">
        <v>8</v>
      </c>
      <c r="F9" s="34"/>
      <c r="G9" s="35"/>
      <c r="H9" s="38"/>
      <c r="I9" s="149">
        <f>SUM(I6:I8)</f>
        <v>8447028</v>
      </c>
      <c r="J9" s="53"/>
      <c r="K9" s="91">
        <f>SUM(K6:K8)</f>
        <v>6524860</v>
      </c>
      <c r="L9" s="41"/>
      <c r="M9" s="35"/>
      <c r="N9" s="38"/>
      <c r="O9" s="16">
        <f>SUM(O6:O8)</f>
        <v>8447028</v>
      </c>
      <c r="P9" s="53"/>
      <c r="Q9" s="104">
        <f>Q30-Q24-Q27-Q29</f>
        <v>10538589.318756782</v>
      </c>
    </row>
    <row r="10" spans="3:17" x14ac:dyDescent="0.3">
      <c r="E10" s="14"/>
      <c r="F10" s="35"/>
      <c r="G10" s="35"/>
      <c r="H10" s="38"/>
      <c r="I10" s="33"/>
      <c r="J10" s="40"/>
      <c r="K10" s="33"/>
      <c r="L10" s="41"/>
      <c r="M10" s="35"/>
      <c r="N10" s="38"/>
      <c r="O10" s="34"/>
      <c r="P10" s="40"/>
      <c r="Q10" s="13"/>
    </row>
    <row r="11" spans="3:17" ht="15" thickBot="1" x14ac:dyDescent="0.35">
      <c r="E11" s="17" t="s">
        <v>9</v>
      </c>
      <c r="F11" s="18"/>
      <c r="G11" s="18"/>
      <c r="H11" s="6"/>
      <c r="I11" s="7" t="s">
        <v>53</v>
      </c>
      <c r="J11" s="7" t="s">
        <v>3</v>
      </c>
      <c r="K11" s="8" t="s">
        <v>4</v>
      </c>
      <c r="L11" s="34"/>
      <c r="M11" s="18"/>
      <c r="N11" s="6"/>
      <c r="O11" s="6" t="s">
        <v>53</v>
      </c>
      <c r="P11" s="7" t="s">
        <v>5</v>
      </c>
      <c r="Q11" s="10" t="s">
        <v>4</v>
      </c>
    </row>
    <row r="12" spans="3:17" x14ac:dyDescent="0.3">
      <c r="C12">
        <v>5</v>
      </c>
      <c r="E12" s="31" t="s">
        <v>42</v>
      </c>
      <c r="F12" s="34"/>
      <c r="G12" s="35" t="s">
        <v>43</v>
      </c>
      <c r="H12" s="42"/>
      <c r="I12" s="148">
        <v>10308</v>
      </c>
      <c r="J12" s="148">
        <v>200</v>
      </c>
      <c r="K12" s="90">
        <f>J12*I12</f>
        <v>2061600</v>
      </c>
      <c r="L12" s="34"/>
      <c r="M12" s="35" t="s">
        <v>43</v>
      </c>
      <c r="N12" s="42"/>
      <c r="O12" s="148">
        <v>10308</v>
      </c>
      <c r="P12" s="127">
        <v>250</v>
      </c>
      <c r="Q12" s="103">
        <f t="shared" ref="Q12:Q13" si="2">P12*O12</f>
        <v>2577000</v>
      </c>
    </row>
    <row r="13" spans="3:17" x14ac:dyDescent="0.3">
      <c r="C13">
        <v>6</v>
      </c>
      <c r="E13" s="54"/>
      <c r="F13" s="34"/>
      <c r="G13" s="35" t="s">
        <v>44</v>
      </c>
      <c r="H13" s="42"/>
      <c r="I13" s="148">
        <v>1392</v>
      </c>
      <c r="J13" s="148">
        <v>100</v>
      </c>
      <c r="K13" s="90">
        <f>J13*I13</f>
        <v>139200</v>
      </c>
      <c r="L13" s="34"/>
      <c r="M13" s="35" t="s">
        <v>44</v>
      </c>
      <c r="N13" s="42"/>
      <c r="O13" s="154">
        <v>1392</v>
      </c>
      <c r="P13" s="127">
        <v>125</v>
      </c>
      <c r="Q13" s="103">
        <f t="shared" si="2"/>
        <v>174000</v>
      </c>
    </row>
    <row r="14" spans="3:17" x14ac:dyDescent="0.3">
      <c r="C14">
        <v>7</v>
      </c>
      <c r="E14" s="54"/>
      <c r="F14" s="34"/>
      <c r="G14" s="35"/>
      <c r="H14" s="42"/>
      <c r="I14" s="16">
        <f>SUM(I12:I13)</f>
        <v>11700</v>
      </c>
      <c r="J14" s="137"/>
      <c r="K14" s="91">
        <f>SUM(K12:K13)</f>
        <v>2200800</v>
      </c>
      <c r="L14" s="41"/>
      <c r="M14" s="35"/>
      <c r="N14" s="42"/>
      <c r="O14" s="62">
        <f>SUM(O12:O13)</f>
        <v>11700</v>
      </c>
      <c r="P14" s="137"/>
      <c r="Q14" s="104">
        <f>SUM(Q12:Q13)</f>
        <v>2751000</v>
      </c>
    </row>
    <row r="15" spans="3:17" x14ac:dyDescent="0.3">
      <c r="E15" s="54"/>
      <c r="F15" s="34"/>
      <c r="G15" s="34"/>
      <c r="H15" s="42"/>
      <c r="I15" s="59"/>
      <c r="J15" s="138"/>
      <c r="K15" s="60"/>
      <c r="L15" s="34"/>
      <c r="M15" s="34"/>
      <c r="N15" s="42"/>
      <c r="O15" s="62"/>
      <c r="P15" s="138"/>
      <c r="Q15" s="119"/>
    </row>
    <row r="16" spans="3:17" x14ac:dyDescent="0.3">
      <c r="C16">
        <v>8</v>
      </c>
      <c r="E16" s="31" t="s">
        <v>35</v>
      </c>
      <c r="F16" s="34"/>
      <c r="G16" s="35" t="s">
        <v>11</v>
      </c>
      <c r="H16" s="42"/>
      <c r="I16" s="148">
        <v>12</v>
      </c>
      <c r="J16" s="148">
        <v>6.75</v>
      </c>
      <c r="K16" s="90">
        <f t="shared" ref="K16:K19" si="3">J16*I16</f>
        <v>81</v>
      </c>
      <c r="L16" s="34"/>
      <c r="M16" s="35" t="s">
        <v>11</v>
      </c>
      <c r="N16" s="42"/>
      <c r="O16" s="148">
        <v>12</v>
      </c>
      <c r="P16" s="127">
        <v>6.75</v>
      </c>
      <c r="Q16" s="103">
        <f t="shared" ref="Q16:Q19" si="4">P16*O16</f>
        <v>81</v>
      </c>
    </row>
    <row r="17" spans="3:17" x14ac:dyDescent="0.3">
      <c r="C17">
        <v>9</v>
      </c>
      <c r="E17" s="31"/>
      <c r="F17" s="34"/>
      <c r="G17" s="35" t="s">
        <v>12</v>
      </c>
      <c r="H17" s="42"/>
      <c r="I17" s="148">
        <v>4020</v>
      </c>
      <c r="J17" s="148">
        <v>18.25</v>
      </c>
      <c r="K17" s="90">
        <f t="shared" si="3"/>
        <v>73365</v>
      </c>
      <c r="L17" s="34"/>
      <c r="M17" s="35" t="s">
        <v>12</v>
      </c>
      <c r="N17" s="42"/>
      <c r="O17" s="148">
        <v>4020</v>
      </c>
      <c r="P17" s="127">
        <v>18.25</v>
      </c>
      <c r="Q17" s="103">
        <f t="shared" si="4"/>
        <v>73365</v>
      </c>
    </row>
    <row r="18" spans="3:17" x14ac:dyDescent="0.3">
      <c r="C18">
        <v>10</v>
      </c>
      <c r="E18" s="14"/>
      <c r="F18" s="34"/>
      <c r="G18" s="35" t="s">
        <v>13</v>
      </c>
      <c r="H18" s="42"/>
      <c r="I18" s="148">
        <v>6036</v>
      </c>
      <c r="J18" s="148">
        <v>63.5</v>
      </c>
      <c r="K18" s="90">
        <f t="shared" si="3"/>
        <v>383286</v>
      </c>
      <c r="L18" s="34"/>
      <c r="M18" s="35" t="s">
        <v>13</v>
      </c>
      <c r="N18" s="42"/>
      <c r="O18" s="148">
        <v>6036</v>
      </c>
      <c r="P18" s="127">
        <v>63.5</v>
      </c>
      <c r="Q18" s="103">
        <f t="shared" si="4"/>
        <v>383286</v>
      </c>
    </row>
    <row r="19" spans="3:17" x14ac:dyDescent="0.3">
      <c r="C19">
        <v>11</v>
      </c>
      <c r="E19" s="14"/>
      <c r="F19" s="34"/>
      <c r="G19" s="35" t="s">
        <v>14</v>
      </c>
      <c r="H19" s="42"/>
      <c r="I19" s="148">
        <v>1800</v>
      </c>
      <c r="J19" s="148">
        <v>420.25</v>
      </c>
      <c r="K19" s="90">
        <f t="shared" si="3"/>
        <v>756450</v>
      </c>
      <c r="L19" s="34"/>
      <c r="M19" s="35" t="s">
        <v>14</v>
      </c>
      <c r="N19" s="42"/>
      <c r="O19" s="154">
        <v>1800</v>
      </c>
      <c r="P19" s="127">
        <v>420.25</v>
      </c>
      <c r="Q19" s="103">
        <f t="shared" si="4"/>
        <v>756450</v>
      </c>
    </row>
    <row r="20" spans="3:17" x14ac:dyDescent="0.3">
      <c r="C20">
        <v>12</v>
      </c>
      <c r="E20" s="14"/>
      <c r="F20" s="34"/>
      <c r="G20" s="34"/>
      <c r="H20" s="42"/>
      <c r="I20" s="86">
        <f>SUM(I16:I19)</f>
        <v>11868</v>
      </c>
      <c r="J20" s="53"/>
      <c r="K20" s="91">
        <f>SUM(K16:K19)</f>
        <v>1213182</v>
      </c>
      <c r="L20" s="41"/>
      <c r="M20" s="34"/>
      <c r="N20" s="42"/>
      <c r="O20" s="155">
        <f>SUM(O16:O19)</f>
        <v>11868</v>
      </c>
      <c r="P20" s="57"/>
      <c r="Q20" s="104">
        <f>SUM(Q16:Q19)</f>
        <v>1213182</v>
      </c>
    </row>
    <row r="21" spans="3:17" x14ac:dyDescent="0.3">
      <c r="E21" s="14"/>
      <c r="F21" s="34"/>
      <c r="G21" s="34"/>
      <c r="H21" s="42"/>
      <c r="I21" s="33"/>
      <c r="J21" s="40"/>
      <c r="K21" s="33"/>
      <c r="L21" s="41"/>
      <c r="M21" s="34"/>
      <c r="N21" s="42"/>
      <c r="O21" s="33"/>
      <c r="P21" s="40"/>
      <c r="Q21" s="13"/>
    </row>
    <row r="22" spans="3:17" ht="15" thickBot="1" x14ac:dyDescent="0.35">
      <c r="E22" s="31" t="s">
        <v>45</v>
      </c>
      <c r="F22" s="34"/>
      <c r="G22" s="34"/>
      <c r="H22" s="42"/>
      <c r="I22" s="7" t="s">
        <v>46</v>
      </c>
      <c r="J22" s="7" t="s">
        <v>47</v>
      </c>
      <c r="K22" s="8" t="s">
        <v>4</v>
      </c>
      <c r="L22" s="41"/>
      <c r="M22" s="34"/>
      <c r="N22" s="42"/>
      <c r="O22" s="7" t="s">
        <v>46</v>
      </c>
      <c r="P22" s="7" t="s">
        <v>47</v>
      </c>
      <c r="Q22" s="10" t="s">
        <v>4</v>
      </c>
    </row>
    <row r="23" spans="3:17" x14ac:dyDescent="0.3">
      <c r="C23">
        <v>13</v>
      </c>
      <c r="E23" s="31" t="s">
        <v>48</v>
      </c>
      <c r="F23" s="34"/>
      <c r="G23" s="34"/>
      <c r="H23" s="42"/>
      <c r="I23" s="150">
        <v>905532</v>
      </c>
      <c r="J23" s="151">
        <v>3.3657941666666669</v>
      </c>
      <c r="K23" s="90">
        <f>I23*J23</f>
        <v>3047834.32333</v>
      </c>
      <c r="L23" s="41"/>
      <c r="M23" s="34"/>
      <c r="N23" s="42"/>
      <c r="O23" s="150">
        <v>905532</v>
      </c>
      <c r="P23" s="151">
        <v>4.6900000000000004</v>
      </c>
      <c r="Q23" s="103">
        <f>O23*P23</f>
        <v>4246945.08</v>
      </c>
    </row>
    <row r="24" spans="3:17" x14ac:dyDescent="0.3">
      <c r="C24">
        <v>14</v>
      </c>
      <c r="E24" s="24" t="s">
        <v>15</v>
      </c>
      <c r="F24" s="35"/>
      <c r="G24" s="34"/>
      <c r="H24" s="42"/>
      <c r="I24" s="16"/>
      <c r="J24" s="53"/>
      <c r="K24" s="91">
        <f>K23+K20+K14</f>
        <v>6461816.32333</v>
      </c>
      <c r="L24" s="41"/>
      <c r="M24" s="34"/>
      <c r="N24" s="42"/>
      <c r="O24" s="16"/>
      <c r="P24" s="53"/>
      <c r="Q24" s="104">
        <f>Q23+Q20+Q14</f>
        <v>8211127.0800000001</v>
      </c>
    </row>
    <row r="25" spans="3:17" ht="15" thickBot="1" x14ac:dyDescent="0.35">
      <c r="E25" s="14"/>
      <c r="F25" s="34"/>
      <c r="G25" s="34"/>
      <c r="H25" s="42"/>
      <c r="I25" s="44"/>
      <c r="J25" s="44"/>
      <c r="K25" s="25"/>
      <c r="L25" s="34"/>
      <c r="M25" s="34"/>
      <c r="N25" s="42"/>
      <c r="O25" s="44"/>
      <c r="P25" s="44"/>
      <c r="Q25" s="26"/>
    </row>
    <row r="26" spans="3:17" ht="15" thickTop="1" x14ac:dyDescent="0.3">
      <c r="C26">
        <v>15</v>
      </c>
      <c r="E26" s="15" t="s">
        <v>56</v>
      </c>
      <c r="F26" s="34"/>
      <c r="G26" s="34"/>
      <c r="H26" s="42"/>
      <c r="I26" s="33"/>
      <c r="J26" s="34"/>
      <c r="K26" s="142">
        <f>K24+K9</f>
        <v>12986676.32333</v>
      </c>
      <c r="L26" s="33"/>
      <c r="M26" s="34"/>
      <c r="N26" s="42"/>
      <c r="O26" s="33"/>
      <c r="P26" s="34"/>
      <c r="Q26" s="139">
        <f>Q24+Q9</f>
        <v>18749716.39875678</v>
      </c>
    </row>
    <row r="27" spans="3:17" x14ac:dyDescent="0.3">
      <c r="C27">
        <v>16</v>
      </c>
      <c r="E27" s="54" t="s">
        <v>54</v>
      </c>
      <c r="F27" s="34"/>
      <c r="G27" s="33"/>
      <c r="H27" s="42"/>
      <c r="I27" s="33"/>
      <c r="J27" s="34"/>
      <c r="K27" s="143">
        <v>0</v>
      </c>
      <c r="L27" s="33"/>
      <c r="M27" s="33"/>
      <c r="N27" s="42"/>
      <c r="O27" s="33"/>
      <c r="P27" s="34"/>
      <c r="Q27" s="146">
        <v>0</v>
      </c>
    </row>
    <row r="28" spans="3:17" x14ac:dyDescent="0.3">
      <c r="C28">
        <v>17</v>
      </c>
      <c r="E28" s="54" t="s">
        <v>57</v>
      </c>
      <c r="F28" s="34"/>
      <c r="G28" s="34"/>
      <c r="H28" s="42"/>
      <c r="I28" s="33"/>
      <c r="J28" s="34"/>
      <c r="K28" s="144">
        <f>SUM(K26:K27)</f>
        <v>12986676.32333</v>
      </c>
      <c r="L28" s="33"/>
      <c r="M28" s="34"/>
      <c r="N28" s="42"/>
      <c r="O28" s="33"/>
      <c r="P28" s="34"/>
      <c r="Q28" s="139">
        <f>SUM(Q26:Q27)</f>
        <v>18749716.39875678</v>
      </c>
    </row>
    <row r="29" spans="3:17" x14ac:dyDescent="0.3">
      <c r="C29">
        <v>18</v>
      </c>
      <c r="E29" s="14" t="s">
        <v>17</v>
      </c>
      <c r="F29" s="34"/>
      <c r="G29" s="34"/>
      <c r="H29" s="42"/>
      <c r="I29" s="33"/>
      <c r="J29" s="34"/>
      <c r="K29" s="147">
        <v>103714.77791723737</v>
      </c>
      <c r="L29" s="33"/>
      <c r="M29" s="34"/>
      <c r="N29" s="42"/>
      <c r="O29" s="33"/>
      <c r="P29" s="34"/>
      <c r="Q29" s="146">
        <v>103714.77791723737</v>
      </c>
    </row>
    <row r="30" spans="3:17" ht="15" thickBot="1" x14ac:dyDescent="0.35">
      <c r="C30">
        <v>19</v>
      </c>
      <c r="E30" s="17" t="s">
        <v>58</v>
      </c>
      <c r="F30" s="18"/>
      <c r="G30" s="18"/>
      <c r="H30" s="29"/>
      <c r="I30" s="22"/>
      <c r="J30" s="18"/>
      <c r="K30" s="145">
        <f>SUM(K28:K29)</f>
        <v>13090391.101247238</v>
      </c>
      <c r="L30" s="22"/>
      <c r="M30" s="18"/>
      <c r="N30" s="29"/>
      <c r="O30" s="22"/>
      <c r="P30" s="18"/>
      <c r="Q30" s="141">
        <v>18853431.17667402</v>
      </c>
    </row>
    <row r="31" spans="3:17" ht="15" thickBot="1" x14ac:dyDescent="0.35"/>
    <row r="32" spans="3:17" x14ac:dyDescent="0.3">
      <c r="E32" s="1" t="s">
        <v>60</v>
      </c>
      <c r="F32" s="2"/>
      <c r="G32" s="163" t="s">
        <v>68</v>
      </c>
      <c r="H32" s="163"/>
      <c r="I32" s="163"/>
      <c r="J32" s="163"/>
      <c r="K32" s="163"/>
      <c r="L32" s="2"/>
      <c r="M32" s="2"/>
      <c r="N32" s="52"/>
      <c r="O32" s="164" t="s">
        <v>69</v>
      </c>
      <c r="P32" s="164"/>
      <c r="Q32" s="165"/>
    </row>
    <row r="33" spans="3:17" ht="15" thickBot="1" x14ac:dyDescent="0.35">
      <c r="E33" s="4" t="s">
        <v>1</v>
      </c>
      <c r="F33" s="5"/>
      <c r="G33" s="5"/>
      <c r="H33" s="6" t="s">
        <v>2</v>
      </c>
      <c r="I33" s="7" t="s">
        <v>2</v>
      </c>
      <c r="J33" s="7" t="s">
        <v>3</v>
      </c>
      <c r="K33" s="8" t="s">
        <v>4</v>
      </c>
      <c r="L33" s="59"/>
      <c r="M33" s="5"/>
      <c r="N33" s="6" t="s">
        <v>2</v>
      </c>
      <c r="O33" s="7" t="s">
        <v>2</v>
      </c>
      <c r="P33" s="7" t="s">
        <v>5</v>
      </c>
      <c r="Q33" s="10" t="s">
        <v>4</v>
      </c>
    </row>
    <row r="34" spans="3:17" x14ac:dyDescent="0.3">
      <c r="C34">
        <v>20</v>
      </c>
      <c r="E34" s="11"/>
      <c r="F34" s="35" t="s">
        <v>71</v>
      </c>
      <c r="G34" s="35" t="s">
        <v>6</v>
      </c>
      <c r="H34" s="38">
        <v>2000</v>
      </c>
      <c r="I34" s="148">
        <v>5200962</v>
      </c>
      <c r="J34" s="128">
        <v>1.1834499999999999</v>
      </c>
      <c r="K34" s="90">
        <f>ROUND(I34*J34,0)</f>
        <v>6155078</v>
      </c>
      <c r="L34" s="56"/>
      <c r="M34" s="35" t="s">
        <v>6</v>
      </c>
      <c r="N34" s="38">
        <v>2000</v>
      </c>
      <c r="O34" s="148">
        <v>5200962</v>
      </c>
      <c r="P34" s="128">
        <v>1.4912060735280994</v>
      </c>
      <c r="Q34" s="139">
        <f>ROUND(O34*P34,0)</f>
        <v>7755706</v>
      </c>
    </row>
    <row r="35" spans="3:17" x14ac:dyDescent="0.3">
      <c r="C35">
        <v>21</v>
      </c>
      <c r="E35" s="14"/>
      <c r="F35" s="35" t="s">
        <v>72</v>
      </c>
      <c r="G35" s="35" t="s">
        <v>7</v>
      </c>
      <c r="H35" s="38">
        <v>2000</v>
      </c>
      <c r="I35" s="148">
        <v>10751395</v>
      </c>
      <c r="J35" s="128">
        <v>0.61168</v>
      </c>
      <c r="K35" s="90">
        <f t="shared" ref="K35" si="5">ROUND(I35*J35,0)</f>
        <v>6576413</v>
      </c>
      <c r="L35" s="56"/>
      <c r="M35" s="35" t="s">
        <v>7</v>
      </c>
      <c r="N35" s="38">
        <v>2000</v>
      </c>
      <c r="O35" s="148">
        <v>10751395</v>
      </c>
      <c r="P35" s="128">
        <v>0.91943607352809953</v>
      </c>
      <c r="Q35" s="139">
        <f t="shared" ref="Q35" si="6">ROUND(O35*P35,0)</f>
        <v>9885220</v>
      </c>
    </row>
    <row r="36" spans="3:17" x14ac:dyDescent="0.3">
      <c r="C36">
        <v>22</v>
      </c>
      <c r="E36" s="15" t="s">
        <v>8</v>
      </c>
      <c r="F36" s="34"/>
      <c r="G36" s="35"/>
      <c r="H36" s="38"/>
      <c r="I36" s="149">
        <f>SUM(I34:I35)</f>
        <v>15952357</v>
      </c>
      <c r="J36" s="53"/>
      <c r="K36" s="91">
        <f>SUM(K34:K35)</f>
        <v>12731491</v>
      </c>
      <c r="L36" s="41"/>
      <c r="M36" s="35"/>
      <c r="N36" s="38"/>
      <c r="O36" s="149">
        <f>SUM(O34:O35)</f>
        <v>15952357</v>
      </c>
      <c r="P36" s="53"/>
      <c r="Q36" s="153">
        <f>Q57-Q51-Q54-Q56</f>
        <v>17640926.526338495</v>
      </c>
    </row>
    <row r="37" spans="3:17" x14ac:dyDescent="0.3">
      <c r="E37" s="14"/>
      <c r="F37" s="35"/>
      <c r="G37" s="35"/>
      <c r="H37" s="38"/>
      <c r="I37" s="33"/>
      <c r="J37" s="40"/>
      <c r="K37" s="33"/>
      <c r="L37" s="41"/>
      <c r="M37" s="35"/>
      <c r="N37" s="38"/>
      <c r="O37" s="33"/>
      <c r="P37" s="40"/>
      <c r="Q37" s="13"/>
    </row>
    <row r="38" spans="3:17" ht="15" thickBot="1" x14ac:dyDescent="0.35">
      <c r="E38" s="17" t="s">
        <v>9</v>
      </c>
      <c r="F38" s="18"/>
      <c r="G38" s="18"/>
      <c r="H38" s="6"/>
      <c r="I38" s="7" t="s">
        <v>10</v>
      </c>
      <c r="J38" s="7" t="s">
        <v>3</v>
      </c>
      <c r="K38" s="8" t="s">
        <v>4</v>
      </c>
      <c r="L38" s="34"/>
      <c r="M38" s="18"/>
      <c r="N38" s="6"/>
      <c r="O38" s="7" t="s">
        <v>10</v>
      </c>
      <c r="P38" s="7" t="s">
        <v>5</v>
      </c>
      <c r="Q38" s="10" t="s">
        <v>4</v>
      </c>
    </row>
    <row r="39" spans="3:17" x14ac:dyDescent="0.3">
      <c r="C39">
        <v>24</v>
      </c>
      <c r="E39" s="31" t="s">
        <v>42</v>
      </c>
      <c r="F39" s="34"/>
      <c r="G39" s="35" t="s">
        <v>43</v>
      </c>
      <c r="H39" s="42"/>
      <c r="I39" s="148">
        <v>2436</v>
      </c>
      <c r="J39" s="127">
        <v>200</v>
      </c>
      <c r="K39" s="90">
        <f t="shared" ref="K39:K40" si="7">J39*I39</f>
        <v>487200</v>
      </c>
      <c r="L39" s="34"/>
      <c r="M39" s="35" t="s">
        <v>43</v>
      </c>
      <c r="N39" s="42"/>
      <c r="O39" s="148">
        <v>2436</v>
      </c>
      <c r="P39" s="127">
        <v>250</v>
      </c>
      <c r="Q39" s="139">
        <f t="shared" ref="Q39:Q40" si="8">P39*O39</f>
        <v>609000</v>
      </c>
    </row>
    <row r="40" spans="3:17" x14ac:dyDescent="0.3">
      <c r="C40">
        <v>25</v>
      </c>
      <c r="E40" s="54"/>
      <c r="F40" s="34"/>
      <c r="G40" s="35" t="s">
        <v>44</v>
      </c>
      <c r="H40" s="42"/>
      <c r="I40" s="148">
        <v>408</v>
      </c>
      <c r="J40" s="127">
        <v>100</v>
      </c>
      <c r="K40" s="90">
        <f t="shared" si="7"/>
        <v>40800</v>
      </c>
      <c r="L40" s="34"/>
      <c r="M40" s="35" t="s">
        <v>43</v>
      </c>
      <c r="N40" s="42"/>
      <c r="O40" s="148">
        <v>408</v>
      </c>
      <c r="P40" s="127">
        <v>125</v>
      </c>
      <c r="Q40" s="139">
        <f t="shared" si="8"/>
        <v>51000</v>
      </c>
    </row>
    <row r="41" spans="3:17" x14ac:dyDescent="0.3">
      <c r="C41">
        <v>25</v>
      </c>
      <c r="E41" s="54"/>
      <c r="F41" s="34"/>
      <c r="G41" s="35"/>
      <c r="H41" s="42"/>
      <c r="I41" s="149">
        <f>SUM(I39:I40)</f>
        <v>2844</v>
      </c>
      <c r="J41" s="137"/>
      <c r="K41" s="91">
        <f>SUM(K39:K40)</f>
        <v>528000</v>
      </c>
      <c r="L41" s="41"/>
      <c r="M41" s="35"/>
      <c r="N41" s="42"/>
      <c r="O41" s="149">
        <f>SUM(O39:O40)</f>
        <v>2844</v>
      </c>
      <c r="P41" s="137"/>
      <c r="Q41" s="153">
        <f>SUM(Q39:Q40)</f>
        <v>660000</v>
      </c>
    </row>
    <row r="42" spans="3:17" x14ac:dyDescent="0.3">
      <c r="E42" s="54"/>
      <c r="F42" s="34"/>
      <c r="G42" s="34"/>
      <c r="H42" s="42"/>
      <c r="I42" s="152"/>
      <c r="J42" s="138"/>
      <c r="K42" s="60"/>
      <c r="L42" s="34"/>
      <c r="M42" s="34"/>
      <c r="N42" s="42"/>
      <c r="O42" s="152"/>
      <c r="P42" s="138"/>
      <c r="Q42" s="55"/>
    </row>
    <row r="43" spans="3:17" x14ac:dyDescent="0.3">
      <c r="C43">
        <v>26</v>
      </c>
      <c r="E43" s="31" t="s">
        <v>35</v>
      </c>
      <c r="F43" s="35" t="s">
        <v>11</v>
      </c>
      <c r="G43" s="34"/>
      <c r="H43" s="42"/>
      <c r="I43" s="148">
        <v>0</v>
      </c>
      <c r="J43" s="127">
        <v>6.75</v>
      </c>
      <c r="K43" s="90">
        <f t="shared" ref="K43:K46" si="9">J43*I43</f>
        <v>0</v>
      </c>
      <c r="L43" s="34"/>
      <c r="M43" s="35" t="s">
        <v>11</v>
      </c>
      <c r="N43" s="42"/>
      <c r="O43" s="148">
        <v>0</v>
      </c>
      <c r="P43" s="127">
        <v>6.75</v>
      </c>
      <c r="Q43" s="103">
        <f t="shared" ref="Q43:Q46" si="10">P43*O43</f>
        <v>0</v>
      </c>
    </row>
    <row r="44" spans="3:17" x14ac:dyDescent="0.3">
      <c r="C44">
        <v>27</v>
      </c>
      <c r="E44" s="31"/>
      <c r="F44" s="35" t="s">
        <v>12</v>
      </c>
      <c r="G44" s="34"/>
      <c r="H44" s="42"/>
      <c r="I44" s="148">
        <v>132</v>
      </c>
      <c r="J44" s="127">
        <v>18.25</v>
      </c>
      <c r="K44" s="90">
        <f t="shared" si="9"/>
        <v>2409</v>
      </c>
      <c r="L44" s="34"/>
      <c r="M44" s="35" t="s">
        <v>12</v>
      </c>
      <c r="N44" s="42"/>
      <c r="O44" s="148">
        <v>132</v>
      </c>
      <c r="P44" s="127">
        <v>18.25</v>
      </c>
      <c r="Q44" s="103">
        <f t="shared" si="10"/>
        <v>2409</v>
      </c>
    </row>
    <row r="45" spans="3:17" x14ac:dyDescent="0.3">
      <c r="C45">
        <v>28</v>
      </c>
      <c r="E45" s="14"/>
      <c r="F45" s="35" t="s">
        <v>13</v>
      </c>
      <c r="G45" s="34"/>
      <c r="H45" s="42"/>
      <c r="I45" s="148">
        <v>684</v>
      </c>
      <c r="J45" s="127">
        <v>63.5</v>
      </c>
      <c r="K45" s="90">
        <f t="shared" si="9"/>
        <v>43434</v>
      </c>
      <c r="L45" s="34"/>
      <c r="M45" s="35" t="s">
        <v>13</v>
      </c>
      <c r="N45" s="42"/>
      <c r="O45" s="148">
        <v>684</v>
      </c>
      <c r="P45" s="127">
        <v>63.5</v>
      </c>
      <c r="Q45" s="103">
        <f t="shared" si="10"/>
        <v>43434</v>
      </c>
    </row>
    <row r="46" spans="3:17" x14ac:dyDescent="0.3">
      <c r="C46">
        <v>29</v>
      </c>
      <c r="E46" s="14"/>
      <c r="F46" s="35" t="s">
        <v>14</v>
      </c>
      <c r="G46" s="34"/>
      <c r="H46" s="42"/>
      <c r="I46" s="148">
        <v>2424</v>
      </c>
      <c r="J46" s="127">
        <v>420.25</v>
      </c>
      <c r="K46" s="90">
        <f t="shared" si="9"/>
        <v>1018686</v>
      </c>
      <c r="L46" s="34"/>
      <c r="M46" s="35" t="s">
        <v>14</v>
      </c>
      <c r="N46" s="42"/>
      <c r="O46" s="148">
        <v>2424</v>
      </c>
      <c r="P46" s="127">
        <v>420.25</v>
      </c>
      <c r="Q46" s="103">
        <f t="shared" si="10"/>
        <v>1018686</v>
      </c>
    </row>
    <row r="47" spans="3:17" x14ac:dyDescent="0.3">
      <c r="C47">
        <v>30</v>
      </c>
      <c r="E47" s="14"/>
      <c r="F47" s="34"/>
      <c r="G47" s="34"/>
      <c r="H47" s="42"/>
      <c r="I47" s="149">
        <f>SUM(I43:I46)</f>
        <v>3240</v>
      </c>
      <c r="J47" s="53"/>
      <c r="K47" s="91">
        <f>SUM(K43:K46)</f>
        <v>1064529</v>
      </c>
      <c r="L47" s="41"/>
      <c r="M47" s="34"/>
      <c r="N47" s="42"/>
      <c r="O47" s="149">
        <f>SUM(O43:O46)</f>
        <v>3240</v>
      </c>
      <c r="P47" s="57"/>
      <c r="Q47" s="104">
        <f>SUM(Q43:Q46)</f>
        <v>1064529</v>
      </c>
    </row>
    <row r="48" spans="3:17" x14ac:dyDescent="0.3">
      <c r="E48" s="14"/>
      <c r="F48" s="34"/>
      <c r="G48" s="34"/>
      <c r="H48" s="42"/>
      <c r="I48" s="33"/>
      <c r="J48" s="40"/>
      <c r="K48" s="90"/>
      <c r="L48" s="41"/>
      <c r="M48" s="34"/>
      <c r="N48" s="42"/>
      <c r="O48" s="33"/>
      <c r="P48" s="40"/>
      <c r="Q48" s="13"/>
    </row>
    <row r="49" spans="3:17" ht="15" thickBot="1" x14ac:dyDescent="0.35">
      <c r="C49">
        <v>32</v>
      </c>
      <c r="E49" s="31" t="s">
        <v>45</v>
      </c>
      <c r="F49" s="34"/>
      <c r="G49" s="34"/>
      <c r="H49" s="42"/>
      <c r="I49" s="7" t="s">
        <v>46</v>
      </c>
      <c r="J49" s="7" t="s">
        <v>47</v>
      </c>
      <c r="K49" s="122" t="s">
        <v>4</v>
      </c>
      <c r="L49" s="41"/>
      <c r="M49" s="34"/>
      <c r="N49" s="42"/>
      <c r="O49" s="7" t="s">
        <v>46</v>
      </c>
      <c r="P49" s="7" t="s">
        <v>47</v>
      </c>
      <c r="Q49" s="133" t="s">
        <v>4</v>
      </c>
    </row>
    <row r="50" spans="3:17" x14ac:dyDescent="0.3">
      <c r="C50">
        <v>33</v>
      </c>
      <c r="E50" s="31" t="s">
        <v>48</v>
      </c>
      <c r="F50" s="34"/>
      <c r="G50" s="34"/>
      <c r="H50" s="42"/>
      <c r="I50" s="150">
        <v>822168</v>
      </c>
      <c r="J50" s="151">
        <v>3.3657941666666669</v>
      </c>
      <c r="K50" s="90">
        <f>I50*J50</f>
        <v>2767248.2584200003</v>
      </c>
      <c r="L50" s="41"/>
      <c r="M50" s="34"/>
      <c r="N50" s="42"/>
      <c r="O50" s="150">
        <v>822168</v>
      </c>
      <c r="P50" s="151">
        <v>4.6900000000000004</v>
      </c>
      <c r="Q50" s="103">
        <f>O50*P50</f>
        <v>3855967.9200000004</v>
      </c>
    </row>
    <row r="51" spans="3:17" x14ac:dyDescent="0.3">
      <c r="C51">
        <v>34</v>
      </c>
      <c r="E51" s="24" t="s">
        <v>15</v>
      </c>
      <c r="F51" s="35"/>
      <c r="G51" s="34"/>
      <c r="H51" s="42"/>
      <c r="I51" s="16"/>
      <c r="J51" s="53"/>
      <c r="K51" s="91">
        <f>K50+K47+K41</f>
        <v>4359777.2584199999</v>
      </c>
      <c r="L51" s="41"/>
      <c r="M51" s="34"/>
      <c r="N51" s="42"/>
      <c r="O51" s="16"/>
      <c r="P51" s="53"/>
      <c r="Q51" s="104">
        <f>Q47+Q41+Q50</f>
        <v>5580496.9199999999</v>
      </c>
    </row>
    <row r="52" spans="3:17" ht="15" thickBot="1" x14ac:dyDescent="0.35">
      <c r="E52" s="14"/>
      <c r="F52" s="34"/>
      <c r="G52" s="34"/>
      <c r="H52" s="42"/>
      <c r="I52" s="44"/>
      <c r="J52" s="44"/>
      <c r="K52" s="118"/>
      <c r="L52" s="34"/>
      <c r="M52" s="34"/>
      <c r="N52" s="42"/>
      <c r="O52" s="44"/>
      <c r="P52" s="44"/>
      <c r="Q52" s="134"/>
    </row>
    <row r="53" spans="3:17" ht="15" thickTop="1" x14ac:dyDescent="0.3">
      <c r="C53">
        <v>35</v>
      </c>
      <c r="E53" s="15" t="s">
        <v>61</v>
      </c>
      <c r="F53" s="34"/>
      <c r="G53" s="34"/>
      <c r="H53" s="42"/>
      <c r="I53" s="33"/>
      <c r="J53" s="34"/>
      <c r="K53" s="142">
        <f>K51+K36</f>
        <v>17091268.258419998</v>
      </c>
      <c r="L53" s="33"/>
      <c r="M53" s="34"/>
      <c r="N53" s="42"/>
      <c r="O53" s="33"/>
      <c r="P53" s="34"/>
      <c r="Q53" s="156">
        <f>Q51+Q36</f>
        <v>23221423.446338497</v>
      </c>
    </row>
    <row r="54" spans="3:17" x14ac:dyDescent="0.3">
      <c r="C54">
        <v>36</v>
      </c>
      <c r="E54" s="54" t="s">
        <v>54</v>
      </c>
      <c r="F54" s="34"/>
      <c r="G54" s="33"/>
      <c r="H54" s="42"/>
      <c r="I54" s="158">
        <v>47574</v>
      </c>
      <c r="J54" s="34"/>
      <c r="K54" s="143">
        <v>46158.905460000002</v>
      </c>
      <c r="L54" s="33"/>
      <c r="M54" s="33"/>
      <c r="N54" s="42"/>
      <c r="O54" s="158">
        <v>47574</v>
      </c>
      <c r="P54" s="34"/>
      <c r="Q54" s="140">
        <v>55650.932415362455</v>
      </c>
    </row>
    <row r="55" spans="3:17" x14ac:dyDescent="0.3">
      <c r="C55">
        <v>37</v>
      </c>
      <c r="E55" s="54" t="s">
        <v>62</v>
      </c>
      <c r="F55" s="34"/>
      <c r="G55" s="34"/>
      <c r="H55" s="42"/>
      <c r="I55" s="33"/>
      <c r="J55" s="34"/>
      <c r="K55" s="144">
        <f>SUM(K53:K54)</f>
        <v>17137427.163879998</v>
      </c>
      <c r="L55" s="33"/>
      <c r="M55" s="34"/>
      <c r="N55" s="42"/>
      <c r="O55" s="33"/>
      <c r="P55" s="34"/>
      <c r="Q55" s="153">
        <f>SUM(Q53:Q54)</f>
        <v>23277074.37875386</v>
      </c>
    </row>
    <row r="56" spans="3:17" x14ac:dyDescent="0.3">
      <c r="C56">
        <v>38</v>
      </c>
      <c r="E56" s="14" t="s">
        <v>17</v>
      </c>
      <c r="F56" s="34"/>
      <c r="G56" s="34"/>
      <c r="H56" s="42"/>
      <c r="I56" s="33"/>
      <c r="J56" s="34"/>
      <c r="K56" s="147">
        <v>133277.21408906087</v>
      </c>
      <c r="L56" s="33"/>
      <c r="M56" s="34"/>
      <c r="N56" s="42"/>
      <c r="O56" s="33"/>
      <c r="P56" s="34"/>
      <c r="Q56" s="146">
        <v>133277.21408906087</v>
      </c>
    </row>
    <row r="57" spans="3:17" ht="15" thickBot="1" x14ac:dyDescent="0.35">
      <c r="C57">
        <v>39</v>
      </c>
      <c r="E57" s="17" t="s">
        <v>63</v>
      </c>
      <c r="F57" s="18"/>
      <c r="G57" s="18"/>
      <c r="H57" s="29"/>
      <c r="I57" s="22"/>
      <c r="J57" s="18"/>
      <c r="K57" s="145">
        <f>SUM(K55:K56)</f>
        <v>17270704.37796906</v>
      </c>
      <c r="L57" s="22"/>
      <c r="M57" s="18"/>
      <c r="N57" s="29"/>
      <c r="O57" s="22"/>
      <c r="P57" s="18"/>
      <c r="Q57" s="157">
        <v>23410351.592842922</v>
      </c>
    </row>
  </sheetData>
  <mergeCells count="7">
    <mergeCell ref="O32:Q32"/>
    <mergeCell ref="G4:K4"/>
    <mergeCell ref="G32:K32"/>
    <mergeCell ref="O4:Q4"/>
    <mergeCell ref="E1:F1"/>
    <mergeCell ref="G1:H1"/>
    <mergeCell ref="M1:N1"/>
  </mergeCells>
  <pageMargins left="0.25" right="0.25" top="0.5" bottom="0.25" header="0" footer="0"/>
  <pageSetup scale="66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60AAE-A28B-46AA-95C4-FF1853332933}">
  <dimension ref="C1:Q30"/>
  <sheetViews>
    <sheetView topLeftCell="B26" zoomScale="85" zoomScaleNormal="85" workbookViewId="0">
      <selection activeCell="U67" sqref="T66:U67"/>
    </sheetView>
  </sheetViews>
  <sheetFormatPr defaultRowHeight="14.4" x14ac:dyDescent="0.3"/>
  <cols>
    <col min="3" max="3" width="3" bestFit="1" customWidth="1"/>
    <col min="4" max="4" width="3.44140625" customWidth="1"/>
    <col min="5" max="5" width="16.6640625" customWidth="1"/>
    <col min="6" max="6" width="7.33203125" bestFit="1" customWidth="1"/>
    <col min="7" max="7" width="9.88671875" bestFit="1" customWidth="1"/>
    <col min="8" max="8" width="7.5546875" bestFit="1" customWidth="1"/>
    <col min="9" max="9" width="25.5546875" bestFit="1" customWidth="1"/>
    <col min="10" max="10" width="10.109375" bestFit="1" customWidth="1"/>
    <col min="11" max="11" width="12.33203125" bestFit="1" customWidth="1"/>
    <col min="12" max="12" width="7.5546875" bestFit="1" customWidth="1"/>
    <col min="13" max="13" width="9.88671875" bestFit="1" customWidth="1"/>
    <col min="14" max="14" width="7.5546875" bestFit="1" customWidth="1"/>
    <col min="15" max="15" width="12.109375" bestFit="1" customWidth="1"/>
    <col min="16" max="16" width="10.5546875" bestFit="1" customWidth="1"/>
    <col min="17" max="17" width="12.33203125" bestFit="1" customWidth="1"/>
  </cols>
  <sheetData>
    <row r="1" spans="3:17" x14ac:dyDescent="0.3">
      <c r="E1" s="166" t="s">
        <v>23</v>
      </c>
      <c r="F1" s="166"/>
      <c r="G1" s="166" t="s">
        <v>24</v>
      </c>
      <c r="H1" s="166"/>
      <c r="I1" s="46" t="s">
        <v>25</v>
      </c>
      <c r="J1" s="46" t="s">
        <v>26</v>
      </c>
      <c r="K1" s="46" t="s">
        <v>27</v>
      </c>
      <c r="L1" s="46"/>
      <c r="M1" s="166" t="s">
        <v>28</v>
      </c>
      <c r="N1" s="166"/>
      <c r="O1" s="46" t="s">
        <v>29</v>
      </c>
      <c r="P1" s="46" t="s">
        <v>30</v>
      </c>
      <c r="Q1" s="46" t="s">
        <v>31</v>
      </c>
    </row>
    <row r="2" spans="3:17" ht="15" thickBot="1" x14ac:dyDescent="0.35"/>
    <row r="3" spans="3:17" x14ac:dyDescent="0.3">
      <c r="E3" s="1" t="s">
        <v>64</v>
      </c>
      <c r="F3" s="2"/>
      <c r="G3" s="163" t="s">
        <v>68</v>
      </c>
      <c r="H3" s="163"/>
      <c r="I3" s="163"/>
      <c r="J3" s="163"/>
      <c r="K3" s="163"/>
      <c r="L3" s="2"/>
      <c r="M3" s="2"/>
      <c r="N3" s="52"/>
      <c r="O3" s="164" t="s">
        <v>69</v>
      </c>
      <c r="P3" s="164"/>
      <c r="Q3" s="165"/>
    </row>
    <row r="4" spans="3:17" ht="15" thickBot="1" x14ac:dyDescent="0.35">
      <c r="E4" s="4" t="s">
        <v>1</v>
      </c>
      <c r="F4" s="5"/>
      <c r="G4" s="5"/>
      <c r="H4" s="6" t="s">
        <v>2</v>
      </c>
      <c r="I4" s="7" t="s">
        <v>2</v>
      </c>
      <c r="J4" s="7" t="s">
        <v>3</v>
      </c>
      <c r="K4" s="8" t="s">
        <v>4</v>
      </c>
      <c r="L4" s="59"/>
      <c r="M4" s="5"/>
      <c r="N4" s="6" t="s">
        <v>2</v>
      </c>
      <c r="O4" s="7" t="s">
        <v>2</v>
      </c>
      <c r="P4" s="7" t="s">
        <v>5</v>
      </c>
      <c r="Q4" s="10" t="s">
        <v>4</v>
      </c>
    </row>
    <row r="5" spans="3:17" x14ac:dyDescent="0.3">
      <c r="C5">
        <v>1</v>
      </c>
      <c r="E5" s="11"/>
      <c r="F5" s="35" t="s">
        <v>71</v>
      </c>
      <c r="G5" s="35" t="s">
        <v>6</v>
      </c>
      <c r="H5" s="38">
        <v>10000</v>
      </c>
      <c r="I5" s="148">
        <v>4134650</v>
      </c>
      <c r="J5" s="128">
        <v>0.68034000000000006</v>
      </c>
      <c r="K5" s="90">
        <f>ROUND(I5*J5,0)</f>
        <v>2812968</v>
      </c>
      <c r="L5" s="56"/>
      <c r="M5" s="35" t="s">
        <v>6</v>
      </c>
      <c r="N5" s="38">
        <v>10000</v>
      </c>
      <c r="O5" s="148">
        <v>4134650</v>
      </c>
      <c r="P5" s="128">
        <v>0.88388133997615781</v>
      </c>
      <c r="Q5" s="102">
        <f>ROUND(O5*P5,0)</f>
        <v>3654540</v>
      </c>
    </row>
    <row r="6" spans="3:17" x14ac:dyDescent="0.3">
      <c r="C6">
        <v>2</v>
      </c>
      <c r="E6" s="14"/>
      <c r="F6" s="35" t="s">
        <v>72</v>
      </c>
      <c r="G6" s="35" t="s">
        <v>33</v>
      </c>
      <c r="H6" s="38">
        <v>112500</v>
      </c>
      <c r="I6" s="148">
        <v>18952256</v>
      </c>
      <c r="J6" s="128">
        <v>0.64599999999999991</v>
      </c>
      <c r="K6" s="90">
        <f t="shared" ref="K6:K8" si="0">ROUND(I6*J6,0)</f>
        <v>12243157</v>
      </c>
      <c r="L6" s="56"/>
      <c r="M6" s="35" t="s">
        <v>33</v>
      </c>
      <c r="N6" s="38">
        <v>112500</v>
      </c>
      <c r="O6" s="148">
        <v>18952256</v>
      </c>
      <c r="P6" s="128">
        <v>0.85562133997615786</v>
      </c>
      <c r="Q6" s="103">
        <f t="shared" ref="Q6:Q8" si="1">ROUND(O6*P6,0)</f>
        <v>16215955</v>
      </c>
    </row>
    <row r="7" spans="3:17" x14ac:dyDescent="0.3">
      <c r="C7">
        <v>3</v>
      </c>
      <c r="E7" s="14"/>
      <c r="F7" s="35" t="s">
        <v>76</v>
      </c>
      <c r="G7" s="35" t="s">
        <v>33</v>
      </c>
      <c r="H7" s="38">
        <v>477500</v>
      </c>
      <c r="I7" s="148">
        <v>4591808</v>
      </c>
      <c r="J7" s="128">
        <v>0.49318000000000001</v>
      </c>
      <c r="K7" s="90">
        <f t="shared" si="0"/>
        <v>2264588</v>
      </c>
      <c r="L7" s="56"/>
      <c r="M7" s="35" t="s">
        <v>33</v>
      </c>
      <c r="N7" s="38">
        <v>477500</v>
      </c>
      <c r="O7" s="148">
        <v>4591808</v>
      </c>
      <c r="P7" s="128">
        <v>0.72999133997615784</v>
      </c>
      <c r="Q7" s="103">
        <f t="shared" si="1"/>
        <v>3351980</v>
      </c>
    </row>
    <row r="8" spans="3:17" x14ac:dyDescent="0.3">
      <c r="C8">
        <v>4</v>
      </c>
      <c r="E8" s="14"/>
      <c r="F8" s="35" t="s">
        <v>78</v>
      </c>
      <c r="G8" s="35" t="s">
        <v>7</v>
      </c>
      <c r="H8" s="38">
        <v>600000</v>
      </c>
      <c r="I8" s="148">
        <v>0</v>
      </c>
      <c r="J8" s="128">
        <v>0.21060999999999999</v>
      </c>
      <c r="K8" s="90">
        <f t="shared" si="0"/>
        <v>0</v>
      </c>
      <c r="L8" s="56"/>
      <c r="M8" s="35" t="s">
        <v>7</v>
      </c>
      <c r="N8" s="38">
        <v>600000</v>
      </c>
      <c r="O8" s="148">
        <v>0</v>
      </c>
      <c r="P8" s="128">
        <v>0.49768133997615782</v>
      </c>
      <c r="Q8" s="103">
        <f t="shared" si="1"/>
        <v>0</v>
      </c>
    </row>
    <row r="9" spans="3:17" x14ac:dyDescent="0.3">
      <c r="E9" s="15" t="s">
        <v>8</v>
      </c>
      <c r="F9" s="34"/>
      <c r="G9" s="35"/>
      <c r="H9" s="148"/>
      <c r="I9" s="149">
        <f>SUM(I5:I8)</f>
        <v>27678714</v>
      </c>
      <c r="J9" s="162"/>
      <c r="K9" s="91">
        <f>SUM(K5:K8)</f>
        <v>17320713</v>
      </c>
      <c r="L9" s="41"/>
      <c r="M9" s="35"/>
      <c r="N9" s="38"/>
      <c r="O9" s="149">
        <f>SUM(O5:O8)</f>
        <v>27678714</v>
      </c>
      <c r="P9" s="53"/>
      <c r="Q9" s="104">
        <f>Q30-Q24-Q27-Q29</f>
        <v>23222474.731456842</v>
      </c>
    </row>
    <row r="10" spans="3:17" x14ac:dyDescent="0.3">
      <c r="E10" s="14"/>
      <c r="F10" s="35"/>
      <c r="G10" s="35"/>
      <c r="H10" s="38"/>
      <c r="I10" s="33"/>
      <c r="J10" s="40"/>
      <c r="K10" s="90"/>
      <c r="L10" s="41"/>
      <c r="M10" s="35"/>
      <c r="N10" s="38"/>
      <c r="O10" s="33"/>
      <c r="P10" s="40"/>
      <c r="Q10" s="103"/>
    </row>
    <row r="11" spans="3:17" ht="15" thickBot="1" x14ac:dyDescent="0.35">
      <c r="E11" s="17" t="s">
        <v>9</v>
      </c>
      <c r="F11" s="18"/>
      <c r="G11" s="18"/>
      <c r="H11" s="6"/>
      <c r="I11" s="7" t="s">
        <v>10</v>
      </c>
      <c r="J11" s="7" t="s">
        <v>3</v>
      </c>
      <c r="K11" s="122" t="s">
        <v>4</v>
      </c>
      <c r="L11" s="34"/>
      <c r="M11" s="18"/>
      <c r="N11" s="6"/>
      <c r="O11" s="7" t="s">
        <v>10</v>
      </c>
      <c r="P11" s="7" t="s">
        <v>5</v>
      </c>
      <c r="Q11" s="133" t="s">
        <v>4</v>
      </c>
    </row>
    <row r="12" spans="3:17" x14ac:dyDescent="0.3">
      <c r="C12">
        <v>5</v>
      </c>
      <c r="E12" s="31" t="s">
        <v>42</v>
      </c>
      <c r="F12" s="34"/>
      <c r="G12" s="35" t="s">
        <v>43</v>
      </c>
      <c r="H12" s="42"/>
      <c r="I12" s="148">
        <v>348</v>
      </c>
      <c r="J12" s="127">
        <v>200</v>
      </c>
      <c r="K12" s="90">
        <f>I12*J12</f>
        <v>69600</v>
      </c>
      <c r="L12" s="34"/>
      <c r="M12" s="35" t="s">
        <v>43</v>
      </c>
      <c r="N12" s="35"/>
      <c r="O12" s="148">
        <v>348</v>
      </c>
      <c r="P12" s="127">
        <v>250</v>
      </c>
      <c r="Q12" s="103">
        <f t="shared" ref="Q12:Q13" si="2">O12*P12</f>
        <v>87000</v>
      </c>
    </row>
    <row r="13" spans="3:17" x14ac:dyDescent="0.3">
      <c r="C13">
        <v>6</v>
      </c>
      <c r="E13" s="54"/>
      <c r="F13" s="34"/>
      <c r="G13" s="35" t="s">
        <v>44</v>
      </c>
      <c r="H13" s="42"/>
      <c r="I13" s="148">
        <v>84</v>
      </c>
      <c r="J13" s="127">
        <v>100</v>
      </c>
      <c r="K13" s="90">
        <f>I13*J13</f>
        <v>8400</v>
      </c>
      <c r="L13" s="34"/>
      <c r="M13" s="35" t="s">
        <v>44</v>
      </c>
      <c r="N13" s="35"/>
      <c r="O13" s="148">
        <v>84</v>
      </c>
      <c r="P13" s="127">
        <v>125</v>
      </c>
      <c r="Q13" s="103">
        <f t="shared" si="2"/>
        <v>10500</v>
      </c>
    </row>
    <row r="14" spans="3:17" x14ac:dyDescent="0.3">
      <c r="C14">
        <v>7</v>
      </c>
      <c r="E14" s="54"/>
      <c r="F14" s="34"/>
      <c r="G14" s="35"/>
      <c r="H14" s="42"/>
      <c r="I14" s="149">
        <f>SUM(I12:I13)</f>
        <v>432</v>
      </c>
      <c r="J14" s="137"/>
      <c r="K14" s="91">
        <f>SUM(K12:K13)</f>
        <v>78000</v>
      </c>
      <c r="L14" s="41"/>
      <c r="M14" s="35"/>
      <c r="N14" s="42"/>
      <c r="O14" s="149">
        <f>SUM(O12:O13)</f>
        <v>432</v>
      </c>
      <c r="P14" s="137"/>
      <c r="Q14" s="104">
        <f>SUM(Q12:Q13)</f>
        <v>97500</v>
      </c>
    </row>
    <row r="15" spans="3:17" x14ac:dyDescent="0.3">
      <c r="E15" s="54"/>
      <c r="F15" s="34"/>
      <c r="G15" s="34"/>
      <c r="H15" s="42"/>
      <c r="I15" s="152"/>
      <c r="J15" s="138"/>
      <c r="K15" s="123"/>
      <c r="L15" s="34"/>
      <c r="M15" s="34"/>
      <c r="N15" s="42"/>
      <c r="O15" s="152"/>
      <c r="P15" s="138"/>
      <c r="Q15" s="119"/>
    </row>
    <row r="16" spans="3:17" x14ac:dyDescent="0.3">
      <c r="C16">
        <v>8</v>
      </c>
      <c r="E16" s="31" t="s">
        <v>35</v>
      </c>
      <c r="F16" s="35" t="s">
        <v>11</v>
      </c>
      <c r="G16" s="34"/>
      <c r="H16" s="42"/>
      <c r="I16" s="148">
        <v>0</v>
      </c>
      <c r="J16" s="127">
        <v>6.75</v>
      </c>
      <c r="K16" s="90">
        <f t="shared" ref="K16:K19" si="3">I16*J16</f>
        <v>0</v>
      </c>
      <c r="L16" s="34"/>
      <c r="M16" s="34"/>
      <c r="N16" s="42"/>
      <c r="O16" s="148">
        <v>0</v>
      </c>
      <c r="P16" s="127">
        <v>6.75</v>
      </c>
      <c r="Q16" s="103">
        <f t="shared" ref="Q16:Q19" si="4">O16*P16</f>
        <v>0</v>
      </c>
    </row>
    <row r="17" spans="3:17" x14ac:dyDescent="0.3">
      <c r="C17">
        <v>9</v>
      </c>
      <c r="E17" s="31"/>
      <c r="F17" s="35" t="s">
        <v>12</v>
      </c>
      <c r="G17" s="34"/>
      <c r="H17" s="42"/>
      <c r="I17" s="148">
        <v>12</v>
      </c>
      <c r="J17" s="127">
        <v>18.25</v>
      </c>
      <c r="K17" s="90">
        <f t="shared" si="3"/>
        <v>219</v>
      </c>
      <c r="L17" s="34"/>
      <c r="M17" s="34"/>
      <c r="N17" s="42"/>
      <c r="O17" s="148">
        <v>12</v>
      </c>
      <c r="P17" s="127">
        <v>18.25</v>
      </c>
      <c r="Q17" s="103">
        <f t="shared" si="4"/>
        <v>219</v>
      </c>
    </row>
    <row r="18" spans="3:17" x14ac:dyDescent="0.3">
      <c r="C18">
        <v>10</v>
      </c>
      <c r="E18" s="14"/>
      <c r="F18" s="35" t="s">
        <v>13</v>
      </c>
      <c r="G18" s="34"/>
      <c r="H18" s="42"/>
      <c r="I18" s="148">
        <v>36</v>
      </c>
      <c r="J18" s="127">
        <v>63.5</v>
      </c>
      <c r="K18" s="90">
        <f t="shared" si="3"/>
        <v>2286</v>
      </c>
      <c r="L18" s="34"/>
      <c r="M18" s="34"/>
      <c r="N18" s="42"/>
      <c r="O18" s="148">
        <v>36</v>
      </c>
      <c r="P18" s="127">
        <v>63.5</v>
      </c>
      <c r="Q18" s="103">
        <f t="shared" si="4"/>
        <v>2286</v>
      </c>
    </row>
    <row r="19" spans="3:17" x14ac:dyDescent="0.3">
      <c r="C19">
        <v>11</v>
      </c>
      <c r="E19" s="14"/>
      <c r="F19" s="35" t="s">
        <v>14</v>
      </c>
      <c r="G19" s="34"/>
      <c r="H19" s="42"/>
      <c r="I19" s="148">
        <v>432</v>
      </c>
      <c r="J19" s="127">
        <v>420.25</v>
      </c>
      <c r="K19" s="90">
        <f t="shared" si="3"/>
        <v>181548</v>
      </c>
      <c r="L19" s="34"/>
      <c r="M19" s="34"/>
      <c r="N19" s="42"/>
      <c r="O19" s="148">
        <v>432</v>
      </c>
      <c r="P19" s="127">
        <v>420.25</v>
      </c>
      <c r="Q19" s="103">
        <f t="shared" si="4"/>
        <v>181548</v>
      </c>
    </row>
    <row r="20" spans="3:17" x14ac:dyDescent="0.3">
      <c r="C20">
        <v>12</v>
      </c>
      <c r="E20" s="14"/>
      <c r="F20" s="34"/>
      <c r="G20" s="34"/>
      <c r="H20" s="42"/>
      <c r="I20" s="149">
        <f>SUM(I16:I19)</f>
        <v>480</v>
      </c>
      <c r="J20" s="137"/>
      <c r="K20" s="91">
        <f>SUM(K16:K19)</f>
        <v>184053</v>
      </c>
      <c r="L20" s="41"/>
      <c r="M20" s="34"/>
      <c r="N20" s="42"/>
      <c r="O20" s="149">
        <f>SUM(O16:O19)</f>
        <v>480</v>
      </c>
      <c r="P20" s="137"/>
      <c r="Q20" s="104">
        <f>SUM(Q16:Q19)</f>
        <v>184053</v>
      </c>
    </row>
    <row r="21" spans="3:17" x14ac:dyDescent="0.3">
      <c r="E21" s="14"/>
      <c r="F21" s="34"/>
      <c r="G21" s="34"/>
      <c r="H21" s="42"/>
      <c r="I21" s="160"/>
      <c r="J21" s="136"/>
      <c r="K21" s="90"/>
      <c r="L21" s="41"/>
      <c r="M21" s="34"/>
      <c r="N21" s="42"/>
      <c r="O21" s="160"/>
      <c r="P21" s="136"/>
      <c r="Q21" s="103"/>
    </row>
    <row r="22" spans="3:17" ht="15" thickBot="1" x14ac:dyDescent="0.35">
      <c r="E22" s="31" t="s">
        <v>45</v>
      </c>
      <c r="F22" s="34"/>
      <c r="G22" s="34"/>
      <c r="H22" s="42"/>
      <c r="I22" s="161" t="s">
        <v>46</v>
      </c>
      <c r="J22" s="159" t="s">
        <v>47</v>
      </c>
      <c r="K22" s="122" t="s">
        <v>4</v>
      </c>
      <c r="L22" s="41"/>
      <c r="M22" s="34"/>
      <c r="N22" s="42"/>
      <c r="O22" s="161" t="s">
        <v>46</v>
      </c>
      <c r="P22" s="159" t="s">
        <v>47</v>
      </c>
      <c r="Q22" s="133" t="s">
        <v>4</v>
      </c>
    </row>
    <row r="23" spans="3:17" x14ac:dyDescent="0.3">
      <c r="C23">
        <v>13</v>
      </c>
      <c r="E23" s="31" t="s">
        <v>48</v>
      </c>
      <c r="F23" s="34"/>
      <c r="G23" s="34"/>
      <c r="H23" s="42"/>
      <c r="I23" s="148">
        <v>891132</v>
      </c>
      <c r="J23" s="127">
        <v>3.3657941666666669</v>
      </c>
      <c r="K23" s="90">
        <f>I23*J23</f>
        <v>2999366.8873300003</v>
      </c>
      <c r="L23" s="41"/>
      <c r="M23" s="34"/>
      <c r="N23" s="42"/>
      <c r="O23" s="148">
        <v>891132</v>
      </c>
      <c r="P23" s="127">
        <v>4.6900000000000004</v>
      </c>
      <c r="Q23" s="103">
        <f>O23*P23</f>
        <v>4179409.0800000005</v>
      </c>
    </row>
    <row r="24" spans="3:17" x14ac:dyDescent="0.3">
      <c r="C24">
        <v>14</v>
      </c>
      <c r="E24" s="24" t="s">
        <v>15</v>
      </c>
      <c r="F24" s="35"/>
      <c r="G24" s="34"/>
      <c r="H24" s="42"/>
      <c r="I24" s="149"/>
      <c r="J24" s="137"/>
      <c r="K24" s="91">
        <f>K23+K20+K14</f>
        <v>3261419.8873300003</v>
      </c>
      <c r="L24" s="41"/>
      <c r="M24" s="34"/>
      <c r="N24" s="42"/>
      <c r="O24" s="149"/>
      <c r="P24" s="137"/>
      <c r="Q24" s="104">
        <f>Q20+Q14+Q23</f>
        <v>4460962.08</v>
      </c>
    </row>
    <row r="25" spans="3:17" ht="15" thickBot="1" x14ac:dyDescent="0.35">
      <c r="E25" s="14"/>
      <c r="F25" s="34"/>
      <c r="G25" s="34"/>
      <c r="H25" s="42"/>
      <c r="I25" s="160"/>
      <c r="J25" s="44"/>
      <c r="K25" s="118"/>
      <c r="L25" s="34"/>
      <c r="M25" s="34"/>
      <c r="N25" s="42"/>
      <c r="O25" s="160"/>
      <c r="P25" s="44"/>
      <c r="Q25" s="134"/>
    </row>
    <row r="26" spans="3:17" ht="15" thickTop="1" x14ac:dyDescent="0.3">
      <c r="C26">
        <v>15</v>
      </c>
      <c r="E26" s="15" t="s">
        <v>65</v>
      </c>
      <c r="F26" s="34"/>
      <c r="G26" s="34"/>
      <c r="H26" s="42"/>
      <c r="I26" s="160"/>
      <c r="J26" s="34"/>
      <c r="K26" s="90">
        <f>K24+K9</f>
        <v>20582132.887329999</v>
      </c>
      <c r="L26" s="33"/>
      <c r="M26" s="34"/>
      <c r="N26" s="42"/>
      <c r="O26" s="33"/>
      <c r="P26" s="34"/>
      <c r="Q26" s="103">
        <f>Q24+Q9</f>
        <v>27683436.811456844</v>
      </c>
    </row>
    <row r="27" spans="3:17" x14ac:dyDescent="0.3">
      <c r="C27">
        <v>16</v>
      </c>
      <c r="E27" s="54" t="s">
        <v>54</v>
      </c>
      <c r="F27" s="34"/>
      <c r="G27" s="33"/>
      <c r="H27" s="42"/>
      <c r="I27" s="160">
        <v>0</v>
      </c>
      <c r="J27" s="34"/>
      <c r="K27" s="90">
        <v>0</v>
      </c>
      <c r="L27" s="33"/>
      <c r="M27" s="33"/>
      <c r="N27" s="42"/>
      <c r="O27" s="160">
        <v>0</v>
      </c>
      <c r="P27" s="34"/>
      <c r="Q27" s="103">
        <v>0</v>
      </c>
    </row>
    <row r="28" spans="3:17" x14ac:dyDescent="0.3">
      <c r="C28">
        <v>17</v>
      </c>
      <c r="E28" s="54" t="s">
        <v>66</v>
      </c>
      <c r="F28" s="34"/>
      <c r="G28" s="34"/>
      <c r="H28" s="42"/>
      <c r="I28" s="33"/>
      <c r="J28" s="34"/>
      <c r="K28" s="91">
        <f>SUM(K26:K27)</f>
        <v>20582132.887329999</v>
      </c>
      <c r="L28" s="33"/>
      <c r="M28" s="34"/>
      <c r="N28" s="42"/>
      <c r="O28" s="33"/>
      <c r="P28" s="34"/>
      <c r="Q28" s="103">
        <f>SUM(Q26:Q27)</f>
        <v>27683436.811456844</v>
      </c>
    </row>
    <row r="29" spans="3:17" x14ac:dyDescent="0.3">
      <c r="C29">
        <v>18</v>
      </c>
      <c r="E29" s="14" t="s">
        <v>17</v>
      </c>
      <c r="F29" s="34"/>
      <c r="G29" s="34"/>
      <c r="H29" s="42"/>
      <c r="I29" s="33"/>
      <c r="J29" s="34"/>
      <c r="K29" s="108">
        <v>192985.64213767846</v>
      </c>
      <c r="L29" s="33"/>
      <c r="M29" s="34"/>
      <c r="N29" s="42"/>
      <c r="O29" s="33"/>
      <c r="P29" s="34"/>
      <c r="Q29" s="106">
        <v>192985.64213767846</v>
      </c>
    </row>
    <row r="30" spans="3:17" ht="15" thickBot="1" x14ac:dyDescent="0.35">
      <c r="C30">
        <v>19</v>
      </c>
      <c r="E30" s="17" t="s">
        <v>67</v>
      </c>
      <c r="F30" s="18"/>
      <c r="G30" s="18"/>
      <c r="H30" s="29"/>
      <c r="I30" s="22"/>
      <c r="J30" s="18"/>
      <c r="K30" s="132">
        <f>SUM(K28:K29)</f>
        <v>20775118.52946768</v>
      </c>
      <c r="L30" s="22"/>
      <c r="M30" s="18"/>
      <c r="N30" s="29"/>
      <c r="O30" s="22"/>
      <c r="P30" s="18"/>
      <c r="Q30" s="135">
        <v>27876422.453594524</v>
      </c>
    </row>
  </sheetData>
  <mergeCells count="5">
    <mergeCell ref="E1:F1"/>
    <mergeCell ref="G1:H1"/>
    <mergeCell ref="M1:N1"/>
    <mergeCell ref="O3:Q3"/>
    <mergeCell ref="G3:K3"/>
  </mergeCells>
  <pageMargins left="0.25" right="0.25" top="0.5" bottom="0.25" header="0" footer="0"/>
  <pageSetup scale="6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EGU 5.10p1 (GS,NGV)</vt:lpstr>
      <vt:lpstr>EGU 5.10p2 (FS,IS)</vt:lpstr>
      <vt:lpstr>EGU 5.10p3 (TBF, MT)</vt:lpstr>
      <vt:lpstr>EGU 5.10p4 (TSS,TSM)</vt:lpstr>
      <vt:lpstr>EGU 5.10p5 (TSL)</vt:lpstr>
      <vt:lpstr>'EGU 5.10p1 (GS,NGV)'!Print_Area</vt:lpstr>
      <vt:lpstr>'EGU 5.10p2 (FS,IS)'!Print_Area</vt:lpstr>
      <vt:lpstr>'EGU 5.10p3 (TBF, MT)'!Print_Area</vt:lpstr>
      <vt:lpstr>'EGU 5.10p4 (TSS,TSM)'!Print_Area</vt:lpstr>
      <vt:lpstr>'EGU 5.10p5 (TSL)'!Print_Area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aust082</dc:creator>
  <cp:lastModifiedBy>Jessica L Ipson (Enbridge UWI - 5)</cp:lastModifiedBy>
  <cp:lastPrinted>2025-04-29T16:24:05Z</cp:lastPrinted>
  <dcterms:created xsi:type="dcterms:W3CDTF">2022-04-20T14:54:46Z</dcterms:created>
  <dcterms:modified xsi:type="dcterms:W3CDTF">2025-04-29T16:24:15Z</dcterms:modified>
</cp:coreProperties>
</file>