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Websites\Pscweb\utilities\gas\25docs\2505718\"/>
    </mc:Choice>
  </mc:AlternateContent>
  <xr:revisionPtr revIDLastSave="0" documentId="8_{6069D703-8C49-4564-ADE2-7C050FA5A042}" xr6:coauthVersionLast="47" xr6:coauthVersionMax="47" xr10:uidLastSave="{00000000-0000-0000-0000-000000000000}"/>
  <bookViews>
    <workbookView xWindow="375" yWindow="525" windowWidth="24315" windowHeight="19875" tabRatio="798" xr2:uid="{00000000-000D-0000-FFFF-FFFF00000000}"/>
  </bookViews>
  <sheets>
    <sheet name="Exhibit 1.6" sheetId="2" r:id="rId1"/>
    <sheet name="Sheet1" sheetId="3" r:id="rId2"/>
  </sheets>
  <definedNames>
    <definedName name="\P">#REF!</definedName>
    <definedName name="EXH1.7P1" localSheetId="0">'Exhibit 1.6'!$B$1:$L$32</definedName>
    <definedName name="EXH1.7P1">#REF!</definedName>
    <definedName name="EXH1.7P2">#REF!</definedName>
    <definedName name="EXH1.8P2">#REF!</definedName>
    <definedName name="EXH1.8P3">#REF!</definedName>
    <definedName name="EXH1.8P4">#REF!</definedName>
    <definedName name="EXH1.8P5">#REF!</definedName>
    <definedName name="_xlnm.Print_Area" localSheetId="0">'Exhibit 1.6'!$A$1:$L$39</definedName>
    <definedName name="TARIFF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72" i="2" l="1"/>
  <c r="P70" i="2"/>
  <c r="N70" i="2"/>
  <c r="P66" i="2"/>
  <c r="N66" i="2"/>
  <c r="P62" i="2"/>
  <c r="N62" i="2"/>
  <c r="N72" i="2" s="1"/>
  <c r="L70" i="2"/>
  <c r="J70" i="2"/>
  <c r="J66" i="2"/>
  <c r="L66" i="2"/>
  <c r="E21" i="3" l="1"/>
  <c r="D21" i="3"/>
  <c r="C21" i="3"/>
  <c r="B21" i="3"/>
  <c r="E17" i="3"/>
  <c r="D17" i="3"/>
  <c r="C17" i="3"/>
  <c r="B17" i="3"/>
  <c r="J62" i="2" l="1"/>
  <c r="J72" i="2" s="1"/>
  <c r="L62" i="2"/>
  <c r="L72" i="2" s="1"/>
  <c r="D42" i="2" l="1"/>
  <c r="C42" i="2"/>
  <c r="D45" i="2"/>
  <c r="C45" i="2"/>
  <c r="E13" i="3"/>
  <c r="D13" i="3"/>
  <c r="D23" i="3" s="1"/>
  <c r="C13" i="3"/>
  <c r="C23" i="3" s="1"/>
  <c r="B13" i="3"/>
  <c r="B23" i="3" s="1"/>
  <c r="E23" i="3" l="1"/>
  <c r="F14" i="2"/>
  <c r="B17" i="2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30" i="2" s="1"/>
  <c r="E30" i="2"/>
  <c r="F25" i="2" l="1"/>
  <c r="F21" i="2"/>
  <c r="F24" i="2"/>
  <c r="F20" i="2"/>
  <c r="F23" i="2"/>
  <c r="F19" i="2"/>
  <c r="F22" i="2"/>
  <c r="F17" i="2"/>
  <c r="F16" i="2"/>
  <c r="F27" i="2"/>
  <c r="F26" i="2"/>
  <c r="F18" i="2"/>
  <c r="F30" i="2" l="1"/>
  <c r="H24" i="2"/>
  <c r="J24" i="2" s="1"/>
  <c r="H23" i="2"/>
  <c r="J23" i="2" s="1"/>
  <c r="H21" i="2"/>
  <c r="J21" i="2" s="1"/>
  <c r="H22" i="2"/>
  <c r="J22" i="2" s="1"/>
  <c r="H25" i="2"/>
  <c r="J25" i="2" s="1"/>
  <c r="H19" i="2"/>
  <c r="J19" i="2" s="1"/>
  <c r="H20" i="2"/>
  <c r="J20" i="2" s="1"/>
  <c r="H26" i="2"/>
  <c r="J26" i="2" s="1"/>
  <c r="H18" i="2"/>
  <c r="J18" i="2" s="1"/>
  <c r="H16" i="2"/>
  <c r="H27" i="2"/>
  <c r="J27" i="2" s="1"/>
  <c r="H17" i="2"/>
  <c r="J17" i="2" s="1"/>
  <c r="J16" i="2" l="1"/>
  <c r="J30" i="2" s="1"/>
  <c r="J32" i="2" s="1"/>
  <c r="H30" i="2"/>
</calcChain>
</file>

<file path=xl/sharedStrings.xml><?xml version="1.0" encoding="utf-8"?>
<sst xmlns="http://schemas.openxmlformats.org/spreadsheetml/2006/main" count="82" uniqueCount="67">
  <si>
    <t xml:space="preserve"> </t>
  </si>
  <si>
    <t>Rate</t>
  </si>
  <si>
    <t>Schedule</t>
  </si>
  <si>
    <t>Month</t>
  </si>
  <si>
    <t>Change</t>
  </si>
  <si>
    <t>May</t>
  </si>
  <si>
    <t>Total</t>
  </si>
  <si>
    <t>Percent Change:</t>
  </si>
  <si>
    <t>%</t>
  </si>
  <si>
    <t>Proposed</t>
  </si>
  <si>
    <t>Current</t>
  </si>
  <si>
    <t>(A)</t>
  </si>
  <si>
    <t>(B)</t>
  </si>
  <si>
    <t>Usage</t>
  </si>
  <si>
    <t>In Dth</t>
  </si>
  <si>
    <t>Jan</t>
  </si>
  <si>
    <t>Feb</t>
  </si>
  <si>
    <t>Mar</t>
  </si>
  <si>
    <t>Apr</t>
  </si>
  <si>
    <t>Jun</t>
  </si>
  <si>
    <t>Jul</t>
  </si>
  <si>
    <t>Aug</t>
  </si>
  <si>
    <t>Sep</t>
  </si>
  <si>
    <t>Oct</t>
  </si>
  <si>
    <t>Nov</t>
  </si>
  <si>
    <t>Dec</t>
  </si>
  <si>
    <t xml:space="preserve">(C)   </t>
  </si>
  <si>
    <t xml:space="preserve">    (D)</t>
  </si>
  <si>
    <t xml:space="preserve">   Billed at Current</t>
  </si>
  <si>
    <t xml:space="preserve">   Rate Effective</t>
  </si>
  <si>
    <t xml:space="preserve">    (F)</t>
  </si>
  <si>
    <t xml:space="preserve">   (E)</t>
  </si>
  <si>
    <t xml:space="preserve">   Billed at</t>
  </si>
  <si>
    <t xml:space="preserve">   Proposed</t>
  </si>
  <si>
    <t xml:space="preserve">   Rate</t>
  </si>
  <si>
    <t>BSF</t>
  </si>
  <si>
    <t>Summer</t>
  </si>
  <si>
    <t>Winter</t>
  </si>
  <si>
    <t>1st Block</t>
  </si>
  <si>
    <t>GS</t>
  </si>
  <si>
    <t>EFFECT ON GS TYPICAL CUSTOMER</t>
  </si>
  <si>
    <t>First</t>
  </si>
  <si>
    <t>All Over</t>
  </si>
  <si>
    <t>45 Dth</t>
  </si>
  <si>
    <t>Base DNG</t>
  </si>
  <si>
    <t>CET Amort</t>
  </si>
  <si>
    <t>DSM Amort</t>
  </si>
  <si>
    <t>Energy Assistance</t>
  </si>
  <si>
    <t>Infrastructure</t>
  </si>
  <si>
    <t>Rural Expansion</t>
  </si>
  <si>
    <t>STEP Surcharge</t>
  </si>
  <si>
    <t>DNG Rate</t>
  </si>
  <si>
    <t>Base SNG</t>
  </si>
  <si>
    <t>SNG Amort</t>
  </si>
  <si>
    <t>SNG Rate</t>
  </si>
  <si>
    <t>Base Gas Cost</t>
  </si>
  <si>
    <t>191 Amort</t>
  </si>
  <si>
    <t>Commodity Rate</t>
  </si>
  <si>
    <t>Total Rate</t>
  </si>
  <si>
    <t>70 DTHS -  ANNUAL CONSUMPTION</t>
  </si>
  <si>
    <t>Enbridge Gas Utah</t>
  </si>
  <si>
    <t>EGU Exhibit 1.6</t>
  </si>
  <si>
    <t>Docket No. 25-057-18</t>
  </si>
  <si>
    <t>Summer 1</t>
  </si>
  <si>
    <t>Winter 1</t>
  </si>
  <si>
    <t>2/1/2025</t>
  </si>
  <si>
    <t>10/1/2025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</si>
</sst>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7" formatCode="&quot;$&quot;#,##0.00_);\(&quot;$&quot;#,##0.00\)"/>
    <numFmt numFmtId="164" formatCode="&quot;$&quot;#,##0.00000"/>
    <numFmt numFmtId="165" formatCode="0.00000"/>
    <numFmt numFmtId="166" formatCode="&quot;$&quot;#,##0.00000_);\(&quot;$&quot;#,##0.00000\)"/>
    <numFmt numFmtId="167" formatCode="#,##0.0_);\(#,##0.0\)"/>
    <numFmt numFmtId="168" formatCode="0.0000"/>
    <numFmt numFmtId="169" formatCode="[$-409]d\-mmm\-yy;@"/>
    <numFmt numFmtId="170" formatCode="&quot;$&quot;#,##0.0000_);\(&quot;$&quot;#,##0.0000\)"/>
    <numFmt numFmtId="171" formatCode="0.00_);\(0.00\)"/>
    <numFmt numFmtId="172" formatCode="0.0000000"/>
    <numFmt numFmtId="173" formatCode="0.00000_);\(0.00000\)"/>
    <numFmt numFmtId="174" formatCode="0.0"/>
  </numFmts>
  <fonts count="12">
    <font>
      <sz val="10"/>
      <name val="Arial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0"/>
      <color indexed="12"/>
      <name val="Arial"/>
      <family val="2"/>
    </font>
    <font>
      <sz val="8"/>
      <name val="LinePrinter"/>
    </font>
    <font>
      <sz val="10"/>
      <name val="MS Sans Serif"/>
      <family val="2"/>
    </font>
    <font>
      <b/>
      <sz val="10"/>
      <name val="MS Sans Serif"/>
      <family val="2"/>
    </font>
    <font>
      <sz val="10"/>
      <color indexed="10"/>
      <name val="Arial"/>
      <family val="2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mediumGray">
        <fgColor indexed="22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9">
    <xf numFmtId="0" fontId="0" fillId="0" borderId="0"/>
    <xf numFmtId="0" fontId="5" fillId="0" borderId="0"/>
    <xf numFmtId="9" fontId="1" fillId="0" borderId="0" applyFont="0" applyFill="0" applyBorder="0" applyAlignment="0" applyProtection="0"/>
    <xf numFmtId="0" fontId="6" fillId="0" borderId="0" applyNumberFormat="0" applyFont="0" applyFill="0" applyBorder="0" applyAlignment="0" applyProtection="0">
      <alignment horizontal="left"/>
    </xf>
    <xf numFmtId="15" fontId="6" fillId="0" borderId="0" applyFont="0" applyFill="0" applyBorder="0" applyAlignment="0" applyProtection="0"/>
    <xf numFmtId="4" fontId="6" fillId="0" borderId="0" applyFont="0" applyFill="0" applyBorder="0" applyAlignment="0" applyProtection="0"/>
    <xf numFmtId="0" fontId="7" fillId="0" borderId="1">
      <alignment horizontal="center"/>
    </xf>
    <xf numFmtId="3" fontId="6" fillId="0" borderId="0" applyFont="0" applyFill="0" applyBorder="0" applyAlignment="0" applyProtection="0"/>
    <xf numFmtId="0" fontId="6" fillId="2" borderId="0" applyNumberFormat="0" applyFont="0" applyBorder="0" applyAlignment="0" applyProtection="0"/>
  </cellStyleXfs>
  <cellXfs count="88">
    <xf numFmtId="0" fontId="0" fillId="0" borderId="0" xfId="0"/>
    <xf numFmtId="0" fontId="2" fillId="0" borderId="0" xfId="0" applyFont="1"/>
    <xf numFmtId="0" fontId="2" fillId="0" borderId="0" xfId="1" applyFont="1" applyAlignment="1">
      <alignment horizontal="center"/>
    </xf>
    <xf numFmtId="7" fontId="2" fillId="0" borderId="0" xfId="1" applyNumberFormat="1" applyFont="1" applyAlignment="1">
      <alignment horizontal="right"/>
    </xf>
    <xf numFmtId="39" fontId="2" fillId="0" borderId="0" xfId="1" applyNumberFormat="1" applyFont="1" applyAlignment="1">
      <alignment horizontal="right"/>
    </xf>
    <xf numFmtId="0" fontId="2" fillId="0" borderId="0" xfId="1" applyFont="1"/>
    <xf numFmtId="0" fontId="2" fillId="0" borderId="0" xfId="1" applyFont="1" applyAlignment="1">
      <alignment horizontal="right"/>
    </xf>
    <xf numFmtId="0" fontId="2" fillId="0" borderId="0" xfId="1" applyFont="1" applyAlignment="1">
      <alignment horizontal="centerContinuous"/>
    </xf>
    <xf numFmtId="0" fontId="8" fillId="0" borderId="0" xfId="1" applyFont="1" applyAlignment="1">
      <alignment horizontal="centerContinuous"/>
    </xf>
    <xf numFmtId="0" fontId="3" fillId="0" borderId="0" xfId="1" applyFont="1" applyAlignment="1">
      <alignment horizontal="center"/>
    </xf>
    <xf numFmtId="0" fontId="2" fillId="0" borderId="0" xfId="1" quotePrefix="1" applyFont="1" applyAlignment="1">
      <alignment horizontal="center"/>
    </xf>
    <xf numFmtId="0" fontId="2" fillId="0" borderId="0" xfId="1" quotePrefix="1" applyFont="1" applyAlignment="1">
      <alignment horizontal="right"/>
    </xf>
    <xf numFmtId="0" fontId="2" fillId="0" borderId="0" xfId="1" applyFont="1" applyAlignment="1">
      <alignment vertical="center"/>
    </xf>
    <xf numFmtId="0" fontId="2" fillId="0" borderId="0" xfId="1" applyFont="1" applyAlignment="1">
      <alignment vertical="top"/>
    </xf>
    <xf numFmtId="167" fontId="2" fillId="0" borderId="0" xfId="1" applyNumberFormat="1" applyFont="1" applyAlignment="1">
      <alignment horizontal="right"/>
    </xf>
    <xf numFmtId="168" fontId="2" fillId="0" borderId="0" xfId="1" applyNumberFormat="1" applyFont="1"/>
    <xf numFmtId="167" fontId="2" fillId="0" borderId="2" xfId="1" applyNumberFormat="1" applyFont="1" applyBorder="1" applyAlignment="1">
      <alignment horizontal="center"/>
    </xf>
    <xf numFmtId="7" fontId="2" fillId="0" borderId="2" xfId="1" applyNumberFormat="1" applyFont="1" applyBorder="1" applyAlignment="1">
      <alignment horizontal="center"/>
    </xf>
    <xf numFmtId="39" fontId="2" fillId="0" borderId="2" xfId="1" applyNumberFormat="1" applyFont="1" applyBorder="1" applyAlignment="1">
      <alignment horizontal="center"/>
    </xf>
    <xf numFmtId="39" fontId="2" fillId="0" borderId="0" xfId="1" applyNumberFormat="1" applyFont="1" applyAlignment="1">
      <alignment horizontal="center"/>
    </xf>
    <xf numFmtId="167" fontId="2" fillId="0" borderId="0" xfId="1" applyNumberFormat="1" applyFont="1" applyAlignment="1">
      <alignment horizontal="center"/>
    </xf>
    <xf numFmtId="7" fontId="2" fillId="0" borderId="0" xfId="1" applyNumberFormat="1" applyFont="1" applyAlignment="1">
      <alignment horizontal="center"/>
    </xf>
    <xf numFmtId="7" fontId="2" fillId="0" borderId="0" xfId="1" applyNumberFormat="1" applyFont="1"/>
    <xf numFmtId="171" fontId="2" fillId="0" borderId="0" xfId="2" applyNumberFormat="1" applyFont="1" applyFill="1" applyAlignment="1" applyProtection="1">
      <alignment horizontal="right"/>
    </xf>
    <xf numFmtId="0" fontId="2" fillId="0" borderId="0" xfId="1" quotePrefix="1" applyFont="1" applyAlignment="1">
      <alignment horizontal="left"/>
    </xf>
    <xf numFmtId="39" fontId="2" fillId="0" borderId="0" xfId="1" applyNumberFormat="1" applyFont="1"/>
    <xf numFmtId="10" fontId="2" fillId="0" borderId="0" xfId="1" applyNumberFormat="1" applyFont="1" applyAlignment="1">
      <alignment horizontal="center"/>
    </xf>
    <xf numFmtId="37" fontId="2" fillId="0" borderId="0" xfId="1" applyNumberFormat="1" applyFont="1" applyAlignment="1">
      <alignment horizontal="center"/>
    </xf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0" xfId="1" quotePrefix="1" applyFont="1" applyAlignment="1">
      <alignment horizontal="right" vertical="center"/>
    </xf>
    <xf numFmtId="0" fontId="3" fillId="0" borderId="0" xfId="1" applyFont="1" applyAlignment="1">
      <alignment vertical="center"/>
    </xf>
    <xf numFmtId="0" fontId="3" fillId="0" borderId="1" xfId="1" applyFont="1" applyBorder="1" applyAlignment="1">
      <alignment horizontal="center" vertical="top"/>
    </xf>
    <xf numFmtId="0" fontId="3" fillId="0" borderId="1" xfId="1" quotePrefix="1" applyFont="1" applyBorder="1" applyAlignment="1">
      <alignment horizontal="right" vertical="top"/>
    </xf>
    <xf numFmtId="0" fontId="3" fillId="0" borderId="1" xfId="1" applyFont="1" applyBorder="1" applyAlignment="1">
      <alignment horizontal="right" vertical="top"/>
    </xf>
    <xf numFmtId="169" fontId="0" fillId="0" borderId="0" xfId="0" applyNumberFormat="1"/>
    <xf numFmtId="2" fontId="0" fillId="0" borderId="0" xfId="0" applyNumberFormat="1"/>
    <xf numFmtId="0" fontId="2" fillId="0" borderId="0" xfId="0" applyFont="1" applyAlignment="1">
      <alignment horizontal="center"/>
    </xf>
    <xf numFmtId="165" fontId="0" fillId="0" borderId="0" xfId="0" applyNumberFormat="1"/>
    <xf numFmtId="0" fontId="2" fillId="0" borderId="0" xfId="0" quotePrefix="1" applyFont="1" applyAlignment="1">
      <alignment horizontal="center"/>
    </xf>
    <xf numFmtId="0" fontId="2" fillId="0" borderId="1" xfId="0" applyFont="1" applyBorder="1"/>
    <xf numFmtId="0" fontId="2" fillId="0" borderId="1" xfId="0" quotePrefix="1" applyFont="1" applyBorder="1" applyAlignment="1">
      <alignment horizontal="center"/>
    </xf>
    <xf numFmtId="14" fontId="4" fillId="0" borderId="0" xfId="1" quotePrefix="1" applyNumberFormat="1" applyFont="1" applyAlignment="1">
      <alignment horizontal="center" vertical="top"/>
    </xf>
    <xf numFmtId="10" fontId="2" fillId="0" borderId="0" xfId="1" applyNumberFormat="1" applyFont="1"/>
    <xf numFmtId="166" fontId="2" fillId="0" borderId="0" xfId="1" applyNumberFormat="1" applyFont="1" applyAlignment="1">
      <alignment horizontal="center"/>
    </xf>
    <xf numFmtId="170" fontId="2" fillId="0" borderId="0" xfId="1" applyNumberFormat="1" applyFont="1" applyAlignment="1">
      <alignment horizontal="center"/>
    </xf>
    <xf numFmtId="172" fontId="2" fillId="0" borderId="0" xfId="1" applyNumberFormat="1" applyFont="1" applyAlignment="1">
      <alignment horizontal="center"/>
    </xf>
    <xf numFmtId="165" fontId="2" fillId="0" borderId="0" xfId="1" applyNumberFormat="1" applyFont="1"/>
    <xf numFmtId="0" fontId="9" fillId="0" borderId="0" xfId="0" applyFont="1"/>
    <xf numFmtId="0" fontId="11" fillId="4" borderId="0" xfId="0" applyFont="1" applyFill="1" applyAlignment="1">
      <alignment horizontal="center"/>
    </xf>
    <xf numFmtId="0" fontId="11" fillId="4" borderId="1" xfId="0" applyFont="1" applyFill="1" applyBorder="1" applyAlignment="1">
      <alignment horizontal="center"/>
    </xf>
    <xf numFmtId="0" fontId="0" fillId="3" borderId="0" xfId="0" applyFill="1"/>
    <xf numFmtId="0" fontId="1" fillId="0" borderId="0" xfId="1" applyFont="1"/>
    <xf numFmtId="0" fontId="0" fillId="0" borderId="1" xfId="0" applyBorder="1"/>
    <xf numFmtId="0" fontId="3" fillId="0" borderId="1" xfId="1" applyFont="1" applyBorder="1"/>
    <xf numFmtId="0" fontId="2" fillId="0" borderId="1" xfId="1" applyFont="1" applyBorder="1"/>
    <xf numFmtId="0" fontId="1" fillId="0" borderId="0" xfId="0" applyFont="1" applyAlignment="1">
      <alignment horizontal="right"/>
    </xf>
    <xf numFmtId="164" fontId="0" fillId="0" borderId="0" xfId="0" applyNumberFormat="1" applyAlignment="1">
      <alignment vertical="center"/>
    </xf>
    <xf numFmtId="0" fontId="11" fillId="4" borderId="3" xfId="0" applyFont="1" applyFill="1" applyBorder="1" applyAlignment="1">
      <alignment horizontal="center"/>
    </xf>
    <xf numFmtId="165" fontId="9" fillId="0" borderId="0" xfId="0" applyNumberFormat="1" applyFont="1"/>
    <xf numFmtId="0" fontId="0" fillId="0" borderId="0" xfId="0" applyAlignment="1">
      <alignment horizontal="right"/>
    </xf>
    <xf numFmtId="165" fontId="0" fillId="0" borderId="0" xfId="0" applyNumberFormat="1" applyAlignment="1">
      <alignment horizontal="right"/>
    </xf>
    <xf numFmtId="0" fontId="11" fillId="4" borderId="4" xfId="0" applyFont="1" applyFill="1" applyBorder="1" applyAlignment="1">
      <alignment horizontal="center"/>
    </xf>
    <xf numFmtId="0" fontId="1" fillId="0" borderId="0" xfId="1" applyFont="1" applyAlignment="1">
      <alignment horizontal="right"/>
    </xf>
    <xf numFmtId="165" fontId="0" fillId="0" borderId="1" xfId="0" applyNumberFormat="1" applyBorder="1"/>
    <xf numFmtId="165" fontId="1" fillId="0" borderId="0" xfId="1" applyNumberFormat="1" applyFont="1"/>
    <xf numFmtId="173" fontId="0" fillId="0" borderId="0" xfId="0" applyNumberFormat="1"/>
    <xf numFmtId="173" fontId="0" fillId="0" borderId="1" xfId="0" applyNumberFormat="1" applyBorder="1"/>
    <xf numFmtId="173" fontId="0" fillId="3" borderId="5" xfId="0" applyNumberFormat="1" applyFill="1" applyBorder="1"/>
    <xf numFmtId="165" fontId="0" fillId="0" borderId="3" xfId="0" applyNumberFormat="1" applyBorder="1"/>
    <xf numFmtId="173" fontId="0" fillId="0" borderId="5" xfId="0" applyNumberFormat="1" applyBorder="1"/>
    <xf numFmtId="173" fontId="0" fillId="0" borderId="6" xfId="0" applyNumberFormat="1" applyBorder="1"/>
    <xf numFmtId="165" fontId="0" fillId="0" borderId="8" xfId="0" applyNumberFormat="1" applyBorder="1"/>
    <xf numFmtId="0" fontId="0" fillId="0" borderId="7" xfId="0" applyBorder="1" applyAlignment="1">
      <alignment horizontal="right"/>
    </xf>
    <xf numFmtId="174" fontId="2" fillId="0" borderId="0" xfId="1" applyNumberFormat="1" applyFont="1" applyAlignment="1">
      <alignment vertical="center"/>
    </xf>
    <xf numFmtId="0" fontId="3" fillId="0" borderId="0" xfId="1" quotePrefix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14" fontId="3" fillId="0" borderId="1" xfId="1" quotePrefix="1" applyNumberFormat="1" applyFont="1" applyBorder="1" applyAlignment="1">
      <alignment horizontal="left" vertical="top" indent="4"/>
    </xf>
    <xf numFmtId="0" fontId="2" fillId="0" borderId="0" xfId="1" quotePrefix="1" applyFont="1" applyAlignment="1">
      <alignment horizontal="center"/>
    </xf>
    <xf numFmtId="0" fontId="3" fillId="0" borderId="0" xfId="1" quotePrefix="1" applyFont="1" applyAlignment="1">
      <alignment horizontal="center"/>
    </xf>
    <xf numFmtId="0" fontId="3" fillId="0" borderId="0" xfId="1" applyFont="1" applyAlignment="1">
      <alignment horizontal="center"/>
    </xf>
    <xf numFmtId="0" fontId="3" fillId="0" borderId="1" xfId="1" quotePrefix="1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/>
    </xf>
    <xf numFmtId="0" fontId="1" fillId="0" borderId="0" xfId="0" applyFont="1" applyAlignment="1">
      <alignment horizontal="right"/>
    </xf>
    <xf numFmtId="0" fontId="2" fillId="0" borderId="0" xfId="0" applyFont="1" applyAlignment="1">
      <alignment horizontal="right"/>
    </xf>
    <xf numFmtId="0" fontId="10" fillId="4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1" fillId="4" borderId="3" xfId="0" applyFont="1" applyFill="1" applyBorder="1" applyAlignment="1">
      <alignment horizontal="center"/>
    </xf>
  </cellXfs>
  <cellStyles count="9">
    <cellStyle name="Normal" xfId="0" builtinId="0"/>
    <cellStyle name="Normal_Pass-Through Model 11_2007 - 10_2008" xfId="1" xr:uid="{00000000-0005-0000-0000-000001000000}"/>
    <cellStyle name="Percent" xfId="2" builtinId="5"/>
    <cellStyle name="PSChar" xfId="3" xr:uid="{00000000-0005-0000-0000-000003000000}"/>
    <cellStyle name="PSDate" xfId="4" xr:uid="{00000000-0005-0000-0000-000004000000}"/>
    <cellStyle name="PSDec" xfId="5" xr:uid="{00000000-0005-0000-0000-000005000000}"/>
    <cellStyle name="PSHeading" xfId="6" xr:uid="{00000000-0005-0000-0000-000006000000}"/>
    <cellStyle name="PSInt" xfId="7" xr:uid="{00000000-0005-0000-0000-000007000000}"/>
    <cellStyle name="PSSpacer" xfId="8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transitionEntry="1" codeName="Sheet12">
    <pageSetUpPr fitToPage="1"/>
  </sheetPr>
  <dimension ref="A1:X84"/>
  <sheetViews>
    <sheetView tabSelected="1" view="pageBreakPreview" topLeftCell="C1" zoomScale="98" zoomScaleNormal="95" zoomScaleSheetLayoutView="98" workbookViewId="0">
      <selection activeCell="N12" sqref="N12"/>
    </sheetView>
  </sheetViews>
  <sheetFormatPr defaultColWidth="8.42578125" defaultRowHeight="12.75"/>
  <cols>
    <col min="1" max="1" width="11.7109375" style="5" customWidth="1"/>
    <col min="2" max="2" width="5" style="5" customWidth="1"/>
    <col min="3" max="3" width="11" style="5" customWidth="1"/>
    <col min="4" max="4" width="9.85546875" style="2" customWidth="1"/>
    <col min="5" max="5" width="10.42578125" style="5" customWidth="1"/>
    <col min="6" max="6" width="14.140625" style="5" customWidth="1"/>
    <col min="7" max="7" width="3.5703125" style="5" customWidth="1"/>
    <col min="8" max="8" width="12.7109375" style="5" customWidth="1"/>
    <col min="9" max="9" width="2.85546875" style="5" customWidth="1"/>
    <col min="10" max="10" width="12.7109375" style="5" customWidth="1"/>
    <col min="11" max="11" width="2.85546875" style="5" customWidth="1"/>
    <col min="12" max="12" width="10" style="5" customWidth="1"/>
    <col min="13" max="13" width="11.140625" style="5" customWidth="1"/>
    <col min="14" max="14" width="10.7109375" style="5" customWidth="1"/>
    <col min="15" max="15" width="8.42578125" style="5"/>
    <col min="16" max="16" width="9.28515625" style="5" customWidth="1"/>
    <col min="17" max="16384" width="8.42578125" style="5"/>
  </cols>
  <sheetData>
    <row r="1" spans="1:12">
      <c r="C1" s="5" t="s">
        <v>0</v>
      </c>
      <c r="L1" s="63" t="s">
        <v>60</v>
      </c>
    </row>
    <row r="2" spans="1:12">
      <c r="A2" s="7"/>
      <c r="B2" s="8"/>
      <c r="C2" s="83" t="s">
        <v>62</v>
      </c>
      <c r="D2" s="84"/>
      <c r="E2" s="84"/>
      <c r="F2" s="84"/>
      <c r="G2" s="84"/>
      <c r="H2" s="84"/>
      <c r="I2" s="84"/>
      <c r="J2" s="84"/>
      <c r="K2" s="84"/>
      <c r="L2" s="84"/>
    </row>
    <row r="3" spans="1:12">
      <c r="C3" s="1"/>
      <c r="D3" s="1"/>
      <c r="E3" s="1"/>
      <c r="F3" s="1"/>
      <c r="G3" s="1"/>
      <c r="H3" s="1"/>
      <c r="I3" s="1"/>
      <c r="J3" s="1"/>
      <c r="K3" s="1"/>
      <c r="L3" s="56" t="s">
        <v>61</v>
      </c>
    </row>
    <row r="4" spans="1:12">
      <c r="L4" s="6"/>
    </row>
    <row r="7" spans="1:12">
      <c r="C7" s="79" t="s">
        <v>40</v>
      </c>
      <c r="D7" s="80"/>
      <c r="E7" s="80"/>
      <c r="F7" s="80"/>
      <c r="G7" s="80"/>
      <c r="H7" s="80"/>
      <c r="I7" s="80"/>
      <c r="J7" s="80"/>
      <c r="K7" s="9"/>
    </row>
    <row r="8" spans="1:12">
      <c r="C8" s="79" t="s">
        <v>59</v>
      </c>
      <c r="D8" s="80"/>
      <c r="E8" s="80"/>
      <c r="F8" s="80"/>
      <c r="G8" s="80"/>
      <c r="H8" s="80"/>
      <c r="I8" s="80"/>
      <c r="J8" s="80"/>
      <c r="K8" s="9"/>
    </row>
    <row r="11" spans="1:12">
      <c r="C11" s="10" t="s">
        <v>11</v>
      </c>
      <c r="D11" s="10" t="s">
        <v>12</v>
      </c>
      <c r="E11" s="11" t="s">
        <v>26</v>
      </c>
      <c r="F11" s="78" t="s">
        <v>27</v>
      </c>
      <c r="G11" s="78"/>
      <c r="H11" s="78" t="s">
        <v>31</v>
      </c>
      <c r="I11" s="78"/>
      <c r="J11" s="78" t="s">
        <v>30</v>
      </c>
      <c r="K11" s="78"/>
    </row>
    <row r="12" spans="1:12" ht="19.5" customHeight="1">
      <c r="C12" s="28"/>
      <c r="D12" s="9"/>
      <c r="E12" s="28"/>
      <c r="F12" s="79" t="s">
        <v>28</v>
      </c>
      <c r="G12" s="80"/>
      <c r="H12" s="79" t="s">
        <v>32</v>
      </c>
      <c r="I12" s="80"/>
      <c r="J12" s="28"/>
      <c r="K12" s="28"/>
    </row>
    <row r="13" spans="1:12" s="12" customFormat="1">
      <c r="C13" s="29" t="s">
        <v>1</v>
      </c>
      <c r="D13" s="29"/>
      <c r="E13" s="30" t="s">
        <v>13</v>
      </c>
      <c r="F13" s="75" t="s">
        <v>29</v>
      </c>
      <c r="G13" s="76"/>
      <c r="H13" s="75" t="s">
        <v>33</v>
      </c>
      <c r="I13" s="76"/>
      <c r="J13" s="31"/>
      <c r="K13" s="31"/>
    </row>
    <row r="14" spans="1:12" s="13" customFormat="1" ht="15.75" customHeight="1" thickBot="1">
      <c r="C14" s="32" t="s">
        <v>2</v>
      </c>
      <c r="D14" s="32" t="s">
        <v>3</v>
      </c>
      <c r="E14" s="33" t="s">
        <v>14</v>
      </c>
      <c r="F14" s="77" t="str">
        <f>A45</f>
        <v>2/1/2025</v>
      </c>
      <c r="G14" s="77"/>
      <c r="H14" s="81" t="s">
        <v>34</v>
      </c>
      <c r="I14" s="82"/>
      <c r="J14" s="34" t="s">
        <v>4</v>
      </c>
      <c r="K14" s="32"/>
    </row>
    <row r="15" spans="1:12" ht="8.25" customHeight="1"/>
    <row r="16" spans="1:12">
      <c r="B16" s="2">
        <v>1</v>
      </c>
      <c r="C16" s="2" t="s">
        <v>39</v>
      </c>
      <c r="D16" s="2" t="s">
        <v>15</v>
      </c>
      <c r="E16" s="74">
        <v>13</v>
      </c>
      <c r="F16" s="3">
        <f>ROUND((+'Exhibit 1.6'!E16*'Exhibit 1.6'!D$45)+$B$45,2)</f>
        <v>115.02</v>
      </c>
      <c r="G16" s="3"/>
      <c r="H16" s="3">
        <f>ROUND((+'Exhibit 1.6'!E16*'Exhibit 1.6'!D$42)+$B$42,2)</f>
        <v>115.38</v>
      </c>
      <c r="I16" s="3"/>
      <c r="J16" s="3">
        <f>H16-F16</f>
        <v>0.35999999999999943</v>
      </c>
      <c r="K16" s="3"/>
    </row>
    <row r="17" spans="2:16">
      <c r="B17" s="2">
        <f t="shared" ref="B17:B27" si="0">B16+1</f>
        <v>2</v>
      </c>
      <c r="D17" s="2" t="s">
        <v>16</v>
      </c>
      <c r="E17" s="12">
        <v>10.9</v>
      </c>
      <c r="F17" s="4">
        <f>ROUND((+'Exhibit 1.6'!E17*'Exhibit 1.6'!D$45)+$B$45,2)</f>
        <v>97.53</v>
      </c>
      <c r="G17" s="4"/>
      <c r="H17" s="4">
        <f>ROUND((+'Exhibit 1.6'!E17*'Exhibit 1.6'!D$42)+$B$42,2)</f>
        <v>97.83</v>
      </c>
      <c r="I17" s="4"/>
      <c r="J17" s="4">
        <f t="shared" ref="J17:J27" si="1">H17-F17</f>
        <v>0.29999999999999716</v>
      </c>
      <c r="K17" s="4"/>
    </row>
    <row r="18" spans="2:16">
      <c r="B18" s="2">
        <f t="shared" si="0"/>
        <v>3</v>
      </c>
      <c r="D18" s="2" t="s">
        <v>17</v>
      </c>
      <c r="E18" s="12">
        <v>8.8000000000000007</v>
      </c>
      <c r="F18" s="4">
        <f>ROUND((+'Exhibit 1.6'!E18*'Exhibit 1.6'!D$45)+$B$45,2)</f>
        <v>80.040000000000006</v>
      </c>
      <c r="G18" s="4"/>
      <c r="H18" s="4">
        <f>ROUND((+'Exhibit 1.6'!E18*'Exhibit 1.6'!D$42)+$B$42,2)</f>
        <v>80.28</v>
      </c>
      <c r="I18" s="4"/>
      <c r="J18" s="4">
        <f t="shared" si="1"/>
        <v>0.23999999999999488</v>
      </c>
      <c r="K18" s="4"/>
    </row>
    <row r="19" spans="2:16">
      <c r="B19" s="2">
        <f t="shared" si="0"/>
        <v>4</v>
      </c>
      <c r="D19" s="2" t="s">
        <v>18</v>
      </c>
      <c r="E19" s="12">
        <v>7.3</v>
      </c>
      <c r="F19" s="4">
        <f>ROUND((+'Exhibit 1.6'!E19*'Exhibit 1.6'!C$45)+$B$45,2)</f>
        <v>60.16</v>
      </c>
      <c r="G19" s="4"/>
      <c r="H19" s="4">
        <f>ROUND((+'Exhibit 1.6'!E19*'Exhibit 1.6'!C$42)+$B$42,2)</f>
        <v>60.37</v>
      </c>
      <c r="I19" s="4"/>
      <c r="J19" s="4">
        <f t="shared" si="1"/>
        <v>0.21000000000000085</v>
      </c>
      <c r="K19" s="4"/>
    </row>
    <row r="20" spans="2:16">
      <c r="B20" s="2">
        <f t="shared" si="0"/>
        <v>5</v>
      </c>
      <c r="D20" s="2" t="s">
        <v>5</v>
      </c>
      <c r="E20" s="12">
        <v>3.8</v>
      </c>
      <c r="F20" s="4">
        <f>ROUND((+'Exhibit 1.6'!E20*'Exhibit 1.6'!C$45)+$B$45,2)</f>
        <v>34.549999999999997</v>
      </c>
      <c r="G20" s="4"/>
      <c r="H20" s="4">
        <f>ROUND((+'Exhibit 1.6'!E20*'Exhibit 1.6'!C$42)+$B$42,2)</f>
        <v>34.659999999999997</v>
      </c>
      <c r="I20" s="4"/>
      <c r="J20" s="4">
        <f t="shared" si="1"/>
        <v>0.10999999999999943</v>
      </c>
      <c r="K20" s="4"/>
    </row>
    <row r="21" spans="2:16">
      <c r="B21" s="2">
        <f t="shared" si="0"/>
        <v>6</v>
      </c>
      <c r="D21" s="2" t="s">
        <v>19</v>
      </c>
      <c r="E21" s="12">
        <v>2.7</v>
      </c>
      <c r="F21" s="4">
        <f>ROUND((+'Exhibit 1.6'!E21*'Exhibit 1.6'!C$45)+$B$45,2)</f>
        <v>26.51</v>
      </c>
      <c r="G21" s="4"/>
      <c r="H21" s="4">
        <f>ROUND((+'Exhibit 1.6'!E21*'Exhibit 1.6'!C$42)+$B$42,2)</f>
        <v>26.58</v>
      </c>
      <c r="I21" s="4"/>
      <c r="J21" s="4">
        <f t="shared" si="1"/>
        <v>6.9999999999996732E-2</v>
      </c>
      <c r="K21" s="4"/>
    </row>
    <row r="22" spans="2:16">
      <c r="B22" s="2">
        <f t="shared" si="0"/>
        <v>7</v>
      </c>
      <c r="D22" s="2" t="s">
        <v>20</v>
      </c>
      <c r="E22" s="12">
        <v>1.8</v>
      </c>
      <c r="F22" s="4">
        <f>ROUND((+'Exhibit 1.6'!E22*'Exhibit 1.6'!C$45)+$B$45,2)</f>
        <v>19.920000000000002</v>
      </c>
      <c r="G22" s="4"/>
      <c r="H22" s="4">
        <f>ROUND((+'Exhibit 1.6'!E22*'Exhibit 1.6'!C$42)+$B$42,2)</f>
        <v>19.97</v>
      </c>
      <c r="I22" s="4"/>
      <c r="J22" s="4">
        <f t="shared" si="1"/>
        <v>4.9999999999997158E-2</v>
      </c>
      <c r="K22" s="4"/>
    </row>
    <row r="23" spans="2:16">
      <c r="B23" s="2">
        <f t="shared" si="0"/>
        <v>8</v>
      </c>
      <c r="D23" s="2" t="s">
        <v>21</v>
      </c>
      <c r="E23" s="12">
        <v>1.6</v>
      </c>
      <c r="F23" s="4">
        <f>ROUND((+'Exhibit 1.6'!E23*'Exhibit 1.6'!C$45)+$B$45,2)</f>
        <v>18.46</v>
      </c>
      <c r="G23" s="4"/>
      <c r="H23" s="4">
        <f>ROUND((+'Exhibit 1.6'!E23*'Exhibit 1.6'!C$42)+$B$42,2)</f>
        <v>18.5</v>
      </c>
      <c r="I23" s="4"/>
      <c r="J23" s="4">
        <f t="shared" si="1"/>
        <v>3.9999999999999147E-2</v>
      </c>
      <c r="K23" s="4"/>
    </row>
    <row r="24" spans="2:16">
      <c r="B24" s="2">
        <f t="shared" si="0"/>
        <v>9</v>
      </c>
      <c r="D24" s="2" t="s">
        <v>22</v>
      </c>
      <c r="E24" s="12">
        <v>1.8</v>
      </c>
      <c r="F24" s="4">
        <f>ROUND((+'Exhibit 1.6'!E24*'Exhibit 1.6'!C$45)+$B$45,2)</f>
        <v>19.920000000000002</v>
      </c>
      <c r="G24" s="4"/>
      <c r="H24" s="4">
        <f>ROUND((+'Exhibit 1.6'!E24*'Exhibit 1.6'!C$42)+$B$42,2)</f>
        <v>19.97</v>
      </c>
      <c r="I24" s="4"/>
      <c r="J24" s="4">
        <f t="shared" si="1"/>
        <v>4.9999999999997158E-2</v>
      </c>
      <c r="K24" s="4"/>
    </row>
    <row r="25" spans="2:16">
      <c r="B25" s="2">
        <f t="shared" si="0"/>
        <v>10</v>
      </c>
      <c r="D25" s="2" t="s">
        <v>23</v>
      </c>
      <c r="E25" s="12">
        <v>2.7</v>
      </c>
      <c r="F25" s="4">
        <f>ROUND((+'Exhibit 1.6'!E25*'Exhibit 1.6'!C$45)+$B$45,2)</f>
        <v>26.51</v>
      </c>
      <c r="G25" s="4"/>
      <c r="H25" s="4">
        <f>ROUND((+'Exhibit 1.6'!E25*'Exhibit 1.6'!C$42)+$B$42,2)</f>
        <v>26.58</v>
      </c>
      <c r="I25" s="4"/>
      <c r="J25" s="4">
        <f t="shared" si="1"/>
        <v>6.9999999999996732E-2</v>
      </c>
      <c r="K25" s="4"/>
    </row>
    <row r="26" spans="2:16">
      <c r="B26" s="2">
        <f t="shared" si="0"/>
        <v>11</v>
      </c>
      <c r="D26" s="2" t="s">
        <v>24</v>
      </c>
      <c r="E26" s="12">
        <v>5.5</v>
      </c>
      <c r="F26" s="4">
        <f>ROUND((+'Exhibit 1.6'!E26*'Exhibit 1.6'!D$45)+$B$45,2)</f>
        <v>52.56</v>
      </c>
      <c r="G26" s="4"/>
      <c r="H26" s="4">
        <f>ROUND((+'Exhibit 1.6'!E26*'Exhibit 1.6'!D$42)+$B$42,2)</f>
        <v>52.71</v>
      </c>
      <c r="I26" s="4"/>
      <c r="J26" s="4">
        <f t="shared" si="1"/>
        <v>0.14999999999999858</v>
      </c>
      <c r="K26" s="4"/>
      <c r="M26" s="15"/>
      <c r="N26" s="15"/>
    </row>
    <row r="27" spans="2:16">
      <c r="B27" s="2">
        <f t="shared" si="0"/>
        <v>12</v>
      </c>
      <c r="D27" s="2" t="s">
        <v>25</v>
      </c>
      <c r="E27" s="12">
        <v>10.1</v>
      </c>
      <c r="F27" s="4">
        <f>ROUND((+'Exhibit 1.6'!E27*'Exhibit 1.6'!D$45)+$B$45,2)</f>
        <v>90.87</v>
      </c>
      <c r="G27" s="4"/>
      <c r="H27" s="4">
        <f>ROUND((+'Exhibit 1.6'!E27*'Exhibit 1.6'!D$42)+$B$42,2)</f>
        <v>91.15</v>
      </c>
      <c r="I27" s="4"/>
      <c r="J27" s="4">
        <f t="shared" si="1"/>
        <v>0.28000000000000114</v>
      </c>
      <c r="K27" s="4"/>
      <c r="M27" s="15"/>
      <c r="N27" s="15"/>
    </row>
    <row r="28" spans="2:16" ht="7.5" customHeight="1" thickBot="1">
      <c r="B28" s="2"/>
      <c r="E28" s="16"/>
      <c r="F28" s="17"/>
      <c r="G28" s="17"/>
      <c r="H28" s="17"/>
      <c r="I28" s="17"/>
      <c r="J28" s="18"/>
      <c r="K28" s="19"/>
    </row>
    <row r="29" spans="2:16" ht="7.5" customHeight="1" thickTop="1">
      <c r="B29" s="2"/>
      <c r="E29" s="20"/>
      <c r="F29" s="21"/>
      <c r="G29" s="21"/>
      <c r="H29" s="2"/>
      <c r="I29" s="2"/>
      <c r="J29" s="21" t="s">
        <v>0</v>
      </c>
      <c r="K29" s="21"/>
      <c r="M29" s="15"/>
      <c r="N29" s="15"/>
      <c r="O29" s="15"/>
      <c r="P29" s="15"/>
    </row>
    <row r="30" spans="2:16">
      <c r="B30" s="2">
        <f>B27+1</f>
        <v>13</v>
      </c>
      <c r="D30" s="20" t="s">
        <v>6</v>
      </c>
      <c r="E30" s="14">
        <f>SUM(E16:E29)</f>
        <v>70</v>
      </c>
      <c r="F30" s="3">
        <f>SUM(F16:F27)</f>
        <v>642.05000000000007</v>
      </c>
      <c r="G30" s="3"/>
      <c r="H30" s="3">
        <f>SUM(H16:H27)</f>
        <v>643.9799999999999</v>
      </c>
      <c r="I30" s="3"/>
      <c r="J30" s="3">
        <f>SUM(J16:J27)</f>
        <v>1.9299999999999784</v>
      </c>
      <c r="K30" s="3"/>
    </row>
    <row r="31" spans="2:16">
      <c r="F31" s="22"/>
      <c r="G31" s="22"/>
    </row>
    <row r="32" spans="2:16">
      <c r="C32" s="5" t="s">
        <v>0</v>
      </c>
      <c r="H32" s="6" t="s">
        <v>7</v>
      </c>
      <c r="I32" s="6"/>
      <c r="J32" s="23">
        <f>ROUND(J30/F30,4)*100</f>
        <v>0.3</v>
      </c>
      <c r="K32" s="24" t="s">
        <v>8</v>
      </c>
    </row>
    <row r="33" spans="1:24">
      <c r="J33" s="25"/>
      <c r="K33" s="25"/>
    </row>
    <row r="35" spans="1:24">
      <c r="X35" s="47"/>
    </row>
    <row r="37" spans="1:24">
      <c r="X37" s="47"/>
    </row>
    <row r="40" spans="1:24">
      <c r="A40" s="35"/>
      <c r="B40"/>
      <c r="C40" s="37" t="s">
        <v>36</v>
      </c>
      <c r="D40" s="37" t="s">
        <v>37</v>
      </c>
      <c r="E40" s="2"/>
      <c r="F40" s="2"/>
      <c r="G40" s="2"/>
      <c r="H40" s="2"/>
      <c r="I40" s="2"/>
    </row>
    <row r="41" spans="1:24" ht="13.5" thickBot="1">
      <c r="A41"/>
      <c r="B41" s="40" t="s">
        <v>35</v>
      </c>
      <c r="C41" s="41" t="s">
        <v>38</v>
      </c>
      <c r="D41" s="41" t="s">
        <v>38</v>
      </c>
    </row>
    <row r="42" spans="1:24">
      <c r="A42" s="1" t="s">
        <v>9</v>
      </c>
      <c r="B42" s="36">
        <v>6.75</v>
      </c>
      <c r="C42" s="38">
        <f>N72</f>
        <v>7.3446999999999996</v>
      </c>
      <c r="D42" s="38">
        <f>P72</f>
        <v>8.3559999999999999</v>
      </c>
      <c r="E42" s="21"/>
      <c r="F42" s="44"/>
      <c r="G42" s="21"/>
      <c r="H42" s="21"/>
      <c r="I42" s="21"/>
      <c r="X42" s="47"/>
    </row>
    <row r="43" spans="1:24">
      <c r="A43" s="42" t="s">
        <v>66</v>
      </c>
      <c r="B43" s="36"/>
      <c r="C43" s="45"/>
      <c r="D43" s="45"/>
      <c r="E43" s="21"/>
      <c r="F43" s="44"/>
      <c r="G43" s="21"/>
      <c r="H43" s="21"/>
      <c r="I43" s="21"/>
      <c r="M43" s="47"/>
    </row>
    <row r="44" spans="1:24">
      <c r="A44" t="s">
        <v>10</v>
      </c>
      <c r="B44" s="36"/>
      <c r="C44" s="39"/>
      <c r="D44" s="39"/>
      <c r="E44" s="21"/>
      <c r="F44" s="21"/>
      <c r="G44" s="21"/>
      <c r="H44" s="44"/>
      <c r="I44" s="21"/>
      <c r="M44" s="47"/>
    </row>
    <row r="45" spans="1:24">
      <c r="A45" s="42" t="s">
        <v>65</v>
      </c>
      <c r="B45" s="36">
        <v>6.75</v>
      </c>
      <c r="C45" s="38">
        <f>J72</f>
        <v>7.3169199999999996</v>
      </c>
      <c r="D45" s="38">
        <f>L72</f>
        <v>8.3282199999999982</v>
      </c>
      <c r="E45" s="21"/>
      <c r="G45" s="21"/>
      <c r="H45" s="44"/>
      <c r="I45" s="21"/>
      <c r="M45" s="47"/>
    </row>
    <row r="46" spans="1:24">
      <c r="A46" s="43"/>
      <c r="C46" s="46"/>
      <c r="D46" s="46"/>
      <c r="E46" s="46"/>
      <c r="G46" s="21"/>
      <c r="H46" s="21"/>
      <c r="I46" s="21"/>
      <c r="V46" s="47"/>
    </row>
    <row r="47" spans="1:24">
      <c r="A47" s="26"/>
      <c r="E47" s="27"/>
      <c r="F47" s="21"/>
      <c r="G47" s="21"/>
      <c r="H47" s="21"/>
      <c r="I47" s="21"/>
      <c r="J47" s="21"/>
      <c r="K47" s="21"/>
    </row>
    <row r="50" spans="4:22">
      <c r="D50" s="5"/>
      <c r="F50" s="47"/>
    </row>
    <row r="52" spans="4:22">
      <c r="Q52" s="47"/>
      <c r="S52" s="47"/>
    </row>
    <row r="53" spans="4:22">
      <c r="J53" s="52" t="s">
        <v>10</v>
      </c>
      <c r="N53" s="52" t="s">
        <v>9</v>
      </c>
      <c r="S53" s="47"/>
    </row>
    <row r="54" spans="4:22">
      <c r="J54" s="52" t="s">
        <v>63</v>
      </c>
      <c r="L54" s="52" t="s">
        <v>64</v>
      </c>
      <c r="N54" s="52" t="s">
        <v>63</v>
      </c>
      <c r="P54" s="52" t="s">
        <v>64</v>
      </c>
      <c r="S54" s="47"/>
    </row>
    <row r="55" spans="4:22">
      <c r="J55">
        <v>2.65544</v>
      </c>
      <c r="L55" s="60">
        <v>3.2540100000000001</v>
      </c>
      <c r="N55">
        <v>2.65544</v>
      </c>
      <c r="P55" s="60">
        <v>3.2540100000000001</v>
      </c>
      <c r="T55" s="47"/>
    </row>
    <row r="56" spans="4:22">
      <c r="J56" s="66">
        <v>-0.17842</v>
      </c>
      <c r="L56" s="66">
        <v>-0.21862999999999999</v>
      </c>
      <c r="N56" s="66">
        <v>-0.17842</v>
      </c>
      <c r="P56" s="66">
        <v>-0.21862999999999999</v>
      </c>
      <c r="T56" s="47"/>
    </row>
    <row r="57" spans="4:22">
      <c r="J57">
        <v>0.24543000000000001</v>
      </c>
      <c r="L57">
        <v>0.24543000000000001</v>
      </c>
      <c r="N57" s="51">
        <v>0.27321000000000001</v>
      </c>
      <c r="O57" s="51"/>
      <c r="P57" s="51">
        <v>0.27321000000000001</v>
      </c>
    </row>
    <row r="58" spans="4:22">
      <c r="J58">
        <v>1.124E-2</v>
      </c>
      <c r="K58"/>
      <c r="L58">
        <v>1.124E-2</v>
      </c>
      <c r="N58">
        <v>1.124E-2</v>
      </c>
      <c r="O58"/>
      <c r="P58">
        <v>1.124E-2</v>
      </c>
    </row>
    <row r="59" spans="4:22">
      <c r="J59" s="38">
        <v>0.10775</v>
      </c>
      <c r="L59" s="61">
        <v>0.13203999999999999</v>
      </c>
      <c r="N59" s="38">
        <v>0.10775</v>
      </c>
      <c r="P59" s="61">
        <v>0.13203999999999999</v>
      </c>
      <c r="V59" s="47"/>
    </row>
    <row r="60" spans="4:22">
      <c r="J60" s="38">
        <v>3.2870000000000003E-2</v>
      </c>
      <c r="L60" s="61">
        <v>4.0280000000000003E-2</v>
      </c>
      <c r="N60" s="38">
        <v>3.2870000000000003E-2</v>
      </c>
      <c r="P60" s="61">
        <v>4.0280000000000003E-2</v>
      </c>
    </row>
    <row r="61" spans="4:22" ht="13.5" thickBot="1">
      <c r="J61" s="67">
        <v>-3.9300000000000003E-3</v>
      </c>
      <c r="K61" s="54"/>
      <c r="L61" s="67">
        <v>-4.8199999999999996E-3</v>
      </c>
      <c r="M61" s="55"/>
      <c r="N61" s="67">
        <v>-3.9300000000000003E-3</v>
      </c>
      <c r="O61" s="54"/>
      <c r="P61" s="67">
        <v>-4.8199999999999996E-3</v>
      </c>
    </row>
    <row r="62" spans="4:22" ht="15">
      <c r="J62" s="59">
        <f>SUM(J55:J61)</f>
        <v>2.8703799999999995</v>
      </c>
      <c r="L62" s="59">
        <f>SUM(L55:L61)</f>
        <v>3.4595499999999997</v>
      </c>
      <c r="N62" s="59">
        <f>SUM(N55:N61)</f>
        <v>2.8981599999999998</v>
      </c>
      <c r="P62" s="59">
        <f>SUM(P55:P61)</f>
        <v>3.48733</v>
      </c>
    </row>
    <row r="63" spans="4:22">
      <c r="J63"/>
      <c r="L63"/>
      <c r="N63"/>
      <c r="P63"/>
    </row>
    <row r="64" spans="4:22">
      <c r="J64">
        <v>0.39196999999999999</v>
      </c>
      <c r="L64">
        <v>0.89381999999999995</v>
      </c>
      <c r="N64">
        <v>0.39196999999999999</v>
      </c>
      <c r="P64">
        <v>0.89381999999999995</v>
      </c>
    </row>
    <row r="65" spans="8:17" ht="13.5" thickBot="1">
      <c r="J65" s="53">
        <v>-6.3979999999999995E-2</v>
      </c>
      <c r="K65" s="54"/>
      <c r="L65" s="64">
        <v>-0.14369999999999999</v>
      </c>
      <c r="M65" s="55"/>
      <c r="N65" s="53">
        <v>-6.3979999999999995E-2</v>
      </c>
      <c r="O65" s="54"/>
      <c r="P65" s="64">
        <v>-0.14369999999999999</v>
      </c>
    </row>
    <row r="66" spans="8:17" ht="15">
      <c r="J66" s="48">
        <f>J64+J65</f>
        <v>0.32799</v>
      </c>
      <c r="L66" s="59">
        <f>L64+L65</f>
        <v>0.7501199999999999</v>
      </c>
      <c r="N66" s="48">
        <f>N64+N65</f>
        <v>0.32799</v>
      </c>
      <c r="P66" s="59">
        <f>P64+P65</f>
        <v>0.7501199999999999</v>
      </c>
    </row>
    <row r="67" spans="8:17">
      <c r="J67"/>
      <c r="L67"/>
      <c r="N67"/>
      <c r="P67"/>
    </row>
    <row r="68" spans="8:17">
      <c r="J68">
        <v>4.6094499999999998</v>
      </c>
      <c r="K68"/>
      <c r="L68">
        <v>4.6094499999999998</v>
      </c>
      <c r="N68">
        <v>4.6094499999999998</v>
      </c>
      <c r="O68"/>
      <c r="P68">
        <v>4.6094499999999998</v>
      </c>
    </row>
    <row r="69" spans="8:17" ht="13.5" thickBot="1">
      <c r="J69" s="64">
        <v>-0.4909</v>
      </c>
      <c r="K69" s="64"/>
      <c r="L69" s="64">
        <v>-0.4909</v>
      </c>
      <c r="M69" s="55"/>
      <c r="N69" s="64">
        <v>-0.4909</v>
      </c>
      <c r="O69" s="64"/>
      <c r="P69" s="64">
        <v>-0.4909</v>
      </c>
    </row>
    <row r="70" spans="8:17" ht="15">
      <c r="J70" s="59">
        <f>J68+J69</f>
        <v>4.1185499999999999</v>
      </c>
      <c r="K70" s="59"/>
      <c r="L70" s="59">
        <f t="shared" ref="L70" si="2">L68+L69</f>
        <v>4.1185499999999999</v>
      </c>
      <c r="N70" s="59">
        <f>N68+N69</f>
        <v>4.1185499999999999</v>
      </c>
      <c r="O70" s="59"/>
      <c r="P70" s="59">
        <f t="shared" ref="P70" si="3">P68+P69</f>
        <v>4.1185499999999999</v>
      </c>
    </row>
    <row r="71" spans="8:17" ht="15">
      <c r="J71" s="48"/>
      <c r="L71" s="48"/>
      <c r="N71" s="48"/>
      <c r="P71" s="48"/>
    </row>
    <row r="72" spans="8:17">
      <c r="J72" s="65">
        <f>J62+J66+J70</f>
        <v>7.3169199999999996</v>
      </c>
      <c r="K72" s="52"/>
      <c r="L72" s="65">
        <f>L62+L66+L70</f>
        <v>8.3282199999999982</v>
      </c>
      <c r="M72" s="52"/>
      <c r="N72" s="65">
        <f>N62+N66+N70</f>
        <v>7.3446999999999996</v>
      </c>
      <c r="O72" s="52"/>
      <c r="P72" s="65">
        <f>P62+P66+P70</f>
        <v>8.3559999999999999</v>
      </c>
      <c r="Q72" s="52"/>
    </row>
    <row r="73" spans="8:17">
      <c r="J73"/>
      <c r="L73"/>
      <c r="N73"/>
      <c r="P73"/>
    </row>
    <row r="74" spans="8:17" ht="15">
      <c r="J74" s="48"/>
      <c r="L74" s="48"/>
      <c r="N74" s="48"/>
      <c r="P74" s="48"/>
    </row>
    <row r="75" spans="8:17">
      <c r="H75" s="57"/>
    </row>
    <row r="84" spans="17:17">
      <c r="Q84" s="52"/>
    </row>
  </sheetData>
  <mergeCells count="12">
    <mergeCell ref="C2:L2"/>
    <mergeCell ref="C7:J7"/>
    <mergeCell ref="C8:J8"/>
    <mergeCell ref="F11:G11"/>
    <mergeCell ref="F12:G12"/>
    <mergeCell ref="J11:K11"/>
    <mergeCell ref="F13:G13"/>
    <mergeCell ref="F14:G14"/>
    <mergeCell ref="H11:I11"/>
    <mergeCell ref="H12:I12"/>
    <mergeCell ref="H13:I13"/>
    <mergeCell ref="H14:I14"/>
  </mergeCells>
  <phoneticPr fontId="5" type="noConversion"/>
  <printOptions horizontalCentered="1"/>
  <pageMargins left="1.1599999999999999" right="0.49" top="0.5" bottom="0.5" header="0.5" footer="0.5"/>
  <pageSetup scale="8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833C0-F89E-4A08-8AC9-F89129E99003}">
  <dimension ref="A2:E23"/>
  <sheetViews>
    <sheetView view="pageLayout" zoomScaleNormal="100" workbookViewId="0">
      <selection activeCell="E5" sqref="E5"/>
    </sheetView>
  </sheetViews>
  <sheetFormatPr defaultRowHeight="12.75"/>
  <cols>
    <col min="1" max="1" width="19" customWidth="1"/>
    <col min="2" max="2" width="8.85546875"/>
    <col min="3" max="3" width="11.28515625" customWidth="1"/>
    <col min="4" max="4" width="8.85546875"/>
    <col min="5" max="5" width="18.42578125" customWidth="1"/>
  </cols>
  <sheetData>
    <row r="2" spans="1:5" ht="18.75">
      <c r="A2" s="85" t="s">
        <v>39</v>
      </c>
      <c r="B2" s="85"/>
      <c r="C2" s="85"/>
      <c r="D2" s="85"/>
      <c r="E2" s="85"/>
    </row>
    <row r="3" spans="1:5">
      <c r="A3" s="49"/>
      <c r="B3" s="86" t="s">
        <v>36</v>
      </c>
      <c r="C3" s="86"/>
      <c r="D3" s="87" t="s">
        <v>37</v>
      </c>
      <c r="E3" s="86"/>
    </row>
    <row r="4" spans="1:5">
      <c r="A4" s="49"/>
      <c r="B4" s="49" t="s">
        <v>41</v>
      </c>
      <c r="C4" s="49" t="s">
        <v>42</v>
      </c>
      <c r="D4" s="58" t="s">
        <v>41</v>
      </c>
      <c r="E4" s="49" t="s">
        <v>42</v>
      </c>
    </row>
    <row r="5" spans="1:5" ht="13.5" thickBot="1">
      <c r="A5" s="50"/>
      <c r="B5" s="50" t="s">
        <v>43</v>
      </c>
      <c r="C5" s="50" t="s">
        <v>43</v>
      </c>
      <c r="D5" s="62" t="s">
        <v>43</v>
      </c>
      <c r="E5" s="50" t="s">
        <v>43</v>
      </c>
    </row>
    <row r="6" spans="1:5">
      <c r="A6" t="s">
        <v>44</v>
      </c>
      <c r="B6" s="38">
        <v>2.65544</v>
      </c>
      <c r="C6" s="38">
        <v>1.3872500000000001</v>
      </c>
      <c r="D6" s="73">
        <v>3.2540100000000001</v>
      </c>
      <c r="E6" s="38">
        <v>1.9858199999999999</v>
      </c>
    </row>
    <row r="7" spans="1:5">
      <c r="A7" t="s">
        <v>45</v>
      </c>
      <c r="B7" s="38">
        <v>-0.17842</v>
      </c>
      <c r="C7" s="38">
        <v>-9.3210000000000001E-2</v>
      </c>
      <c r="D7" s="38">
        <v>-0.21862999999999999</v>
      </c>
      <c r="E7" s="38">
        <v>-0.13342999999999999</v>
      </c>
    </row>
    <row r="8" spans="1:5">
      <c r="A8" t="s">
        <v>46</v>
      </c>
      <c r="B8" s="51">
        <v>0.27321000000000001</v>
      </c>
      <c r="C8" s="51">
        <v>0.27321000000000001</v>
      </c>
      <c r="D8" s="51">
        <v>0.27321000000000001</v>
      </c>
      <c r="E8" s="51">
        <v>0.27321000000000001</v>
      </c>
    </row>
    <row r="9" spans="1:5">
      <c r="A9" t="s">
        <v>47</v>
      </c>
      <c r="B9" s="38">
        <v>1.124E-2</v>
      </c>
      <c r="C9" s="38">
        <v>1.124E-2</v>
      </c>
      <c r="D9" s="38">
        <v>1.124E-2</v>
      </c>
      <c r="E9" s="38">
        <v>1.124E-2</v>
      </c>
    </row>
    <row r="10" spans="1:5">
      <c r="A10" t="s">
        <v>48</v>
      </c>
      <c r="B10" s="38">
        <v>0.10775</v>
      </c>
      <c r="C10" s="38">
        <v>5.629E-2</v>
      </c>
      <c r="D10" s="38">
        <v>0.13203999999999999</v>
      </c>
      <c r="E10" s="38">
        <v>8.0579999999999999E-2</v>
      </c>
    </row>
    <row r="11" spans="1:5">
      <c r="A11" t="s">
        <v>49</v>
      </c>
      <c r="B11" s="38">
        <v>3.2870000000000003E-2</v>
      </c>
      <c r="C11" s="38">
        <v>1.7170000000000001E-2</v>
      </c>
      <c r="D11" s="38">
        <v>4.0280000000000003E-2</v>
      </c>
      <c r="E11" s="38">
        <v>2.4580000000000001E-2</v>
      </c>
    </row>
    <row r="12" spans="1:5">
      <c r="A12" t="s">
        <v>50</v>
      </c>
      <c r="B12" s="68">
        <v>-3.9300000000000003E-3</v>
      </c>
      <c r="C12" s="68">
        <v>-2.0500000000000002E-3</v>
      </c>
      <c r="D12" s="68">
        <v>-4.8199999999999996E-3</v>
      </c>
      <c r="E12" s="68">
        <v>-2.9399999999999999E-3</v>
      </c>
    </row>
    <row r="13" spans="1:5">
      <c r="A13" t="s">
        <v>51</v>
      </c>
      <c r="B13" s="38">
        <f>ROUND(SUM(B6:B12),5)</f>
        <v>2.8981599999999998</v>
      </c>
      <c r="C13" s="38">
        <f>ROUND(SUM(C6:C12),5)</f>
        <v>1.6498999999999999</v>
      </c>
      <c r="D13" s="72">
        <f>ROUND(SUM(D6:D12),5)</f>
        <v>3.48733</v>
      </c>
      <c r="E13" s="38">
        <f>ROUND(SUM(E6:E12),5)</f>
        <v>2.2390599999999998</v>
      </c>
    </row>
    <row r="14" spans="1:5">
      <c r="B14" s="38"/>
      <c r="C14" s="38"/>
      <c r="D14" s="69"/>
      <c r="E14" s="38"/>
    </row>
    <row r="15" spans="1:5">
      <c r="A15" t="s">
        <v>52</v>
      </c>
      <c r="B15">
        <v>0.39196999999999999</v>
      </c>
      <c r="C15">
        <v>0.39196999999999999</v>
      </c>
      <c r="D15">
        <v>0.89381999999999995</v>
      </c>
      <c r="E15">
        <v>0.89381999999999995</v>
      </c>
    </row>
    <row r="16" spans="1:5" ht="13.5" thickBot="1">
      <c r="A16" t="s">
        <v>53</v>
      </c>
      <c r="B16" s="53">
        <v>-6.3979999999999995E-2</v>
      </c>
      <c r="C16" s="70">
        <v>-6.3979999999999995E-2</v>
      </c>
      <c r="D16" s="71">
        <v>-0.14369999999999999</v>
      </c>
      <c r="E16" s="70">
        <v>-0.14369999999999999</v>
      </c>
    </row>
    <row r="17" spans="1:5">
      <c r="A17" t="s">
        <v>54</v>
      </c>
      <c r="B17" s="38">
        <f>SUM(B15:B16)</f>
        <v>0.32799</v>
      </c>
      <c r="C17" s="38">
        <f>SUM(C15:C16)</f>
        <v>0.32799</v>
      </c>
      <c r="D17" s="69">
        <f>SUM(D15:D16)</f>
        <v>0.7501199999999999</v>
      </c>
      <c r="E17" s="38">
        <f>SUM(E15:E16)</f>
        <v>0.7501199999999999</v>
      </c>
    </row>
    <row r="18" spans="1:5">
      <c r="B18" s="38"/>
      <c r="C18" s="38"/>
      <c r="D18" s="69"/>
      <c r="E18" s="38"/>
    </row>
    <row r="19" spans="1:5">
      <c r="A19" t="s">
        <v>55</v>
      </c>
      <c r="B19" s="38">
        <v>4.6094499999999998</v>
      </c>
      <c r="C19" s="38">
        <v>4.6094499999999998</v>
      </c>
      <c r="D19" s="38">
        <v>4.6094499999999998</v>
      </c>
      <c r="E19" s="38">
        <v>4.6094499999999998</v>
      </c>
    </row>
    <row r="20" spans="1:5">
      <c r="A20" t="s">
        <v>56</v>
      </c>
      <c r="B20" s="70">
        <v>-0.4909</v>
      </c>
      <c r="C20" s="70">
        <v>-0.4909</v>
      </c>
      <c r="D20" s="70">
        <v>-0.4909</v>
      </c>
      <c r="E20" s="70">
        <v>-0.4909</v>
      </c>
    </row>
    <row r="21" spans="1:5">
      <c r="A21" t="s">
        <v>57</v>
      </c>
      <c r="B21" s="38">
        <f>SUM(B19:B20)</f>
        <v>4.1185499999999999</v>
      </c>
      <c r="C21" s="38">
        <f>SUM(C19:C20)</f>
        <v>4.1185499999999999</v>
      </c>
      <c r="D21" s="69">
        <f>SUM(D19:D20)</f>
        <v>4.1185499999999999</v>
      </c>
      <c r="E21" s="38">
        <f>SUM(E19:E20)</f>
        <v>4.1185499999999999</v>
      </c>
    </row>
    <row r="22" spans="1:5">
      <c r="B22" s="38"/>
      <c r="C22" s="38"/>
      <c r="D22" s="69"/>
      <c r="E22" s="38"/>
    </row>
    <row r="23" spans="1:5">
      <c r="A23" t="s">
        <v>58</v>
      </c>
      <c r="B23" s="38">
        <f>+B13+B21+B17</f>
        <v>7.3446999999999996</v>
      </c>
      <c r="C23" s="38">
        <f>+C13+C21+C17</f>
        <v>6.0964399999999994</v>
      </c>
      <c r="D23" s="69">
        <f>+D13+D21+D17</f>
        <v>8.3559999999999999</v>
      </c>
      <c r="E23" s="38">
        <f>+E13+E21+E17</f>
        <v>7.1077299999999992</v>
      </c>
    </row>
  </sheetData>
  <mergeCells count="3">
    <mergeCell ref="A2:E2"/>
    <mergeCell ref="B3:C3"/>
    <mergeCell ref="D3:E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Exhibit 1.6</vt:lpstr>
      <vt:lpstr>Sheet1</vt:lpstr>
      <vt:lpstr>'Exhibit 1.6'!EXH1.7P1</vt:lpstr>
      <vt:lpstr>'Exhibit 1.6'!Print_Area</vt:lpstr>
    </vt:vector>
  </TitlesOfParts>
  <Company>QUESTAR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02066</dc:creator>
  <cp:lastModifiedBy>Fred Nass</cp:lastModifiedBy>
  <cp:lastPrinted>2024-09-30T20:22:55Z</cp:lastPrinted>
  <dcterms:created xsi:type="dcterms:W3CDTF">2007-05-04T18:42:28Z</dcterms:created>
  <dcterms:modified xsi:type="dcterms:W3CDTF">2025-08-29T21:57:05Z</dcterms:modified>
</cp:coreProperties>
</file>