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I:\Websites\Pscweb\utilities\misc\25docs\2599903\"/>
    </mc:Choice>
  </mc:AlternateContent>
  <xr:revisionPtr revIDLastSave="0" documentId="8_{9C6C1CB1-EAF4-41E7-B7EB-AD1E1B0E9269}" xr6:coauthVersionLast="47" xr6:coauthVersionMax="47" xr10:uidLastSave="{00000000-0000-0000-0000-000000000000}"/>
  <bookViews>
    <workbookView xWindow="315" yWindow="1005" windowWidth="24315" windowHeight="19875" xr2:uid="{00000000-000D-0000-FFFF-FFFF00000000}"/>
  </bookViews>
  <sheets>
    <sheet name="2026 Payment Recomendation" sheetId="6" r:id="rId1"/>
    <sheet name="UUSF History -DPU Recomendation" sheetId="5" r:id="rId2"/>
  </sheets>
  <definedNames>
    <definedName name="_xlnm.Print_Area" localSheetId="1">'UUSF History -DPU Recomendation'!$A$1:$S$25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4" i="5" l="1"/>
  <c r="D23" i="6" l="1"/>
  <c r="C23" i="6"/>
  <c r="D22" i="6"/>
  <c r="C22" i="6"/>
  <c r="D21" i="6"/>
  <c r="C21" i="6"/>
  <c r="D20" i="6"/>
  <c r="C20" i="6"/>
  <c r="D19" i="6"/>
  <c r="C19" i="6"/>
  <c r="D18" i="6"/>
  <c r="C18" i="6"/>
  <c r="D17" i="6"/>
  <c r="C17" i="6"/>
  <c r="D16" i="6"/>
  <c r="C16" i="6"/>
  <c r="D15" i="6"/>
  <c r="C15" i="6"/>
  <c r="D14" i="6"/>
  <c r="C14" i="6"/>
  <c r="D13" i="6"/>
  <c r="C13" i="6"/>
  <c r="D12" i="6"/>
  <c r="C12" i="6"/>
  <c r="D11" i="6"/>
  <c r="C11" i="6"/>
  <c r="D10" i="6"/>
  <c r="C10" i="6"/>
  <c r="E9" i="6"/>
  <c r="D9" i="6"/>
  <c r="C9" i="6"/>
  <c r="D8" i="6"/>
  <c r="C8" i="6"/>
  <c r="D7" i="6"/>
  <c r="C7" i="6"/>
  <c r="C6" i="6"/>
  <c r="D6" i="6"/>
  <c r="AH24" i="5"/>
  <c r="AG24" i="5"/>
  <c r="AI23" i="5"/>
  <c r="E23" i="6" s="1"/>
  <c r="AI22" i="5"/>
  <c r="AF22" i="5" s="1"/>
  <c r="B22" i="6" s="1"/>
  <c r="AI21" i="5"/>
  <c r="E21" i="6" s="1"/>
  <c r="AI20" i="5"/>
  <c r="AI19" i="5"/>
  <c r="AI18" i="5"/>
  <c r="AI17" i="5"/>
  <c r="E17" i="6" s="1"/>
  <c r="AI16" i="5"/>
  <c r="AI15" i="5"/>
  <c r="AI14" i="5"/>
  <c r="E14" i="6" s="1"/>
  <c r="AI13" i="5"/>
  <c r="AI12" i="5"/>
  <c r="E12" i="6" s="1"/>
  <c r="AI11" i="5"/>
  <c r="AI10" i="5"/>
  <c r="AI9" i="5"/>
  <c r="AI8" i="5"/>
  <c r="E8" i="6" s="1"/>
  <c r="AI7" i="5"/>
  <c r="AF7" i="5" s="1"/>
  <c r="B7" i="6" s="1"/>
  <c r="AI6" i="5"/>
  <c r="AF6" i="5" s="1"/>
  <c r="B6" i="6" s="1"/>
  <c r="AI5" i="5"/>
  <c r="AH5" i="5"/>
  <c r="AG5" i="5"/>
  <c r="AF5" i="5"/>
  <c r="AD24" i="5"/>
  <c r="AA16" i="5"/>
  <c r="AA17" i="5"/>
  <c r="E20" i="6" l="1"/>
  <c r="AH25" i="5"/>
  <c r="D25" i="6" s="1"/>
  <c r="AF8" i="5"/>
  <c r="B8" i="6" s="1"/>
  <c r="E11" i="6"/>
  <c r="E16" i="6"/>
  <c r="E22" i="6"/>
  <c r="AF23" i="5"/>
  <c r="B23" i="6" s="1"/>
  <c r="E13" i="6"/>
  <c r="E18" i="6"/>
  <c r="E15" i="6"/>
  <c r="E19" i="6"/>
  <c r="E6" i="6"/>
  <c r="E7" i="6"/>
  <c r="E10" i="6"/>
  <c r="AI24" i="5"/>
  <c r="AA18" i="5"/>
  <c r="AE21" i="5" l="1"/>
  <c r="AF21" i="5" s="1"/>
  <c r="B21" i="6" s="1"/>
  <c r="AE6" i="5" l="1"/>
  <c r="F6" i="6" s="1"/>
  <c r="F21" i="6"/>
  <c r="AB5" i="5"/>
  <c r="AG25" i="5"/>
  <c r="C25" i="6" s="1"/>
  <c r="AE23" i="5"/>
  <c r="AE22" i="5"/>
  <c r="AB21" i="5"/>
  <c r="AE20" i="5"/>
  <c r="AF20" i="5" s="1"/>
  <c r="B20" i="6" s="1"/>
  <c r="AE19" i="5"/>
  <c r="AF19" i="5" s="1"/>
  <c r="B19" i="6" s="1"/>
  <c r="AE18" i="5"/>
  <c r="AF18" i="5" s="1"/>
  <c r="B18" i="6" s="1"/>
  <c r="AE17" i="5"/>
  <c r="AE16" i="5"/>
  <c r="AE15" i="5"/>
  <c r="AF15" i="5" s="1"/>
  <c r="B15" i="6" s="1"/>
  <c r="AE14" i="5"/>
  <c r="AF14" i="5" s="1"/>
  <c r="B14" i="6" s="1"/>
  <c r="AE13" i="5"/>
  <c r="AF13" i="5" s="1"/>
  <c r="B13" i="6" s="1"/>
  <c r="AE12" i="5"/>
  <c r="AF12" i="5" s="1"/>
  <c r="B12" i="6" s="1"/>
  <c r="AE11" i="5"/>
  <c r="AF11" i="5" s="1"/>
  <c r="AE10" i="5"/>
  <c r="AF10" i="5" s="1"/>
  <c r="B10" i="6" s="1"/>
  <c r="AE9" i="5"/>
  <c r="AF9" i="5" s="1"/>
  <c r="B9" i="6" s="1"/>
  <c r="AE8" i="5"/>
  <c r="AE7" i="5"/>
  <c r="F7" i="6" s="1"/>
  <c r="AE5" i="5"/>
  <c r="AD5" i="5"/>
  <c r="AC5" i="5"/>
  <c r="Y24" i="5"/>
  <c r="Z24" i="5"/>
  <c r="AA23" i="5"/>
  <c r="AA22" i="5"/>
  <c r="F16" i="6" l="1"/>
  <c r="AF16" i="5"/>
  <c r="B16" i="6" s="1"/>
  <c r="F17" i="6"/>
  <c r="AF17" i="5"/>
  <c r="B17" i="6" s="1"/>
  <c r="B11" i="6"/>
  <c r="AB22" i="5"/>
  <c r="AB23" i="5"/>
  <c r="F22" i="6"/>
  <c r="AC25" i="5"/>
  <c r="AD25" i="5"/>
  <c r="F13" i="6"/>
  <c r="F10" i="6"/>
  <c r="F9" i="6"/>
  <c r="F8" i="6"/>
  <c r="F12" i="6"/>
  <c r="F14" i="6"/>
  <c r="F23" i="6"/>
  <c r="F19" i="6"/>
  <c r="F20" i="6"/>
  <c r="F18" i="6"/>
  <c r="F11" i="6"/>
  <c r="F15" i="6"/>
  <c r="AE24" i="5"/>
  <c r="AI25" i="5" s="1"/>
  <c r="E25" i="6" s="1"/>
  <c r="D24" i="6"/>
  <c r="C24" i="6"/>
  <c r="Z5" i="5"/>
  <c r="AA20" i="5"/>
  <c r="AB20" i="5" s="1"/>
  <c r="AA19" i="5"/>
  <c r="AB19" i="5" s="1"/>
  <c r="AB18" i="5"/>
  <c r="AB17" i="5"/>
  <c r="AB16" i="5"/>
  <c r="AA15" i="5"/>
  <c r="AB15" i="5" s="1"/>
  <c r="AA14" i="5"/>
  <c r="AB14" i="5" s="1"/>
  <c r="AA13" i="5"/>
  <c r="AB13" i="5" s="1"/>
  <c r="AA12" i="5"/>
  <c r="AB12" i="5" s="1"/>
  <c r="AA11" i="5"/>
  <c r="AB11" i="5" s="1"/>
  <c r="AA10" i="5"/>
  <c r="AB10" i="5" s="1"/>
  <c r="AA9" i="5"/>
  <c r="AB9" i="5" s="1"/>
  <c r="AA8" i="5"/>
  <c r="AB8" i="5" s="1"/>
  <c r="AA7" i="5"/>
  <c r="AB7" i="5" s="1"/>
  <c r="AA6" i="5"/>
  <c r="AB6" i="5" s="1"/>
  <c r="AA5" i="5"/>
  <c r="Y5" i="5"/>
  <c r="X5" i="5"/>
  <c r="AF24" i="5" l="1"/>
  <c r="AB24" i="5"/>
  <c r="AA24" i="5"/>
  <c r="B5" i="6"/>
  <c r="C5" i="6"/>
  <c r="D5" i="6"/>
  <c r="E5" i="6"/>
  <c r="W21" i="5"/>
  <c r="X21" i="5" s="1"/>
  <c r="W20" i="5"/>
  <c r="X20" i="5" s="1"/>
  <c r="W19" i="5"/>
  <c r="X19" i="5" s="1"/>
  <c r="W18" i="5"/>
  <c r="W17" i="5"/>
  <c r="X17" i="5" s="1"/>
  <c r="W16" i="5"/>
  <c r="X16" i="5" s="1"/>
  <c r="W15" i="5"/>
  <c r="X15" i="5" s="1"/>
  <c r="W14" i="5"/>
  <c r="W13" i="5"/>
  <c r="X13" i="5" s="1"/>
  <c r="W12" i="5"/>
  <c r="X12" i="5" s="1"/>
  <c r="W11" i="5"/>
  <c r="X11" i="5" s="1"/>
  <c r="W10" i="5"/>
  <c r="X10" i="5" s="1"/>
  <c r="W9" i="5"/>
  <c r="X9" i="5" s="1"/>
  <c r="W8" i="5"/>
  <c r="W7" i="5"/>
  <c r="X7" i="5" s="1"/>
  <c r="W6" i="5"/>
  <c r="X6" i="5" s="1"/>
  <c r="V24" i="5"/>
  <c r="Z25" i="5" s="1"/>
  <c r="U24" i="5"/>
  <c r="Y25" i="5" s="1"/>
  <c r="W5" i="5"/>
  <c r="V5" i="5"/>
  <c r="U5" i="5"/>
  <c r="T5" i="5"/>
  <c r="E24" i="5"/>
  <c r="I24" i="5"/>
  <c r="L24" i="5"/>
  <c r="M24" i="5"/>
  <c r="P24" i="5"/>
  <c r="Q24" i="5"/>
  <c r="B24" i="5"/>
  <c r="AF25" i="5" l="1"/>
  <c r="AE25" i="5"/>
  <c r="F25" i="6" s="1"/>
  <c r="E24" i="6"/>
  <c r="F24" i="6" s="1"/>
  <c r="U25" i="5"/>
  <c r="V25" i="5"/>
  <c r="X18" i="5"/>
  <c r="X14" i="5"/>
  <c r="X8" i="5"/>
  <c r="W24" i="5"/>
  <c r="AA25" i="5" s="1"/>
  <c r="R7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J11" i="5"/>
  <c r="J13" i="5"/>
  <c r="J14" i="5"/>
  <c r="J18" i="5"/>
  <c r="N6" i="5"/>
  <c r="R10" i="5"/>
  <c r="R11" i="5"/>
  <c r="T11" i="5" s="1"/>
  <c r="R12" i="5"/>
  <c r="R13" i="5"/>
  <c r="T13" i="5" s="1"/>
  <c r="R14" i="5"/>
  <c r="R15" i="5"/>
  <c r="R16" i="5"/>
  <c r="R17" i="5"/>
  <c r="R18" i="5"/>
  <c r="R19" i="5"/>
  <c r="R20" i="5"/>
  <c r="R21" i="5"/>
  <c r="R8" i="5"/>
  <c r="R9" i="5"/>
  <c r="R6" i="5"/>
  <c r="T6" i="5" s="1"/>
  <c r="O18" i="5" l="1"/>
  <c r="O8" i="5"/>
  <c r="O20" i="5"/>
  <c r="K14" i="5"/>
  <c r="O14" i="5"/>
  <c r="T20" i="5"/>
  <c r="T14" i="5"/>
  <c r="K18" i="5"/>
  <c r="T8" i="5"/>
  <c r="T18" i="5"/>
  <c r="K13" i="5"/>
  <c r="X24" i="5"/>
  <c r="AB25" i="5" s="1"/>
  <c r="O13" i="5"/>
  <c r="O21" i="5"/>
  <c r="O19" i="5"/>
  <c r="O15" i="5"/>
  <c r="K11" i="5"/>
  <c r="O11" i="5"/>
  <c r="O10" i="5"/>
  <c r="O6" i="5"/>
  <c r="T21" i="5"/>
  <c r="T19" i="5"/>
  <c r="T15" i="5"/>
  <c r="O12" i="5"/>
  <c r="T12" i="5"/>
  <c r="T10" i="5"/>
  <c r="O9" i="5"/>
  <c r="O17" i="5"/>
  <c r="N24" i="5"/>
  <c r="T17" i="5"/>
  <c r="O16" i="5"/>
  <c r="T16" i="5"/>
  <c r="T9" i="5"/>
  <c r="R24" i="5"/>
  <c r="O7" i="5"/>
  <c r="T7" i="5"/>
  <c r="O5" i="5"/>
  <c r="C5" i="5"/>
  <c r="G5" i="5"/>
  <c r="K5" i="5"/>
  <c r="R5" i="5"/>
  <c r="Q5" i="5"/>
  <c r="P5" i="5"/>
  <c r="N5" i="5"/>
  <c r="M5" i="5"/>
  <c r="L5" i="5"/>
  <c r="J5" i="5"/>
  <c r="I5" i="5"/>
  <c r="H5" i="5"/>
  <c r="F5" i="5"/>
  <c r="E5" i="5"/>
  <c r="D5" i="5"/>
  <c r="B24" i="6" l="1"/>
  <c r="O24" i="5"/>
  <c r="T24" i="5"/>
  <c r="X25" i="5" s="1"/>
  <c r="W25" i="5"/>
  <c r="D21" i="5"/>
  <c r="F21" i="5" s="1"/>
  <c r="H21" i="5" s="1"/>
  <c r="J21" i="5" s="1"/>
  <c r="K21" i="5" s="1"/>
  <c r="D20" i="5"/>
  <c r="D19" i="5"/>
  <c r="D18" i="5"/>
  <c r="F18" i="5" s="1"/>
  <c r="D17" i="5"/>
  <c r="F17" i="5" s="1"/>
  <c r="H17" i="5" s="1"/>
  <c r="J17" i="5" s="1"/>
  <c r="K17" i="5" s="1"/>
  <c r="D16" i="5"/>
  <c r="D15" i="5"/>
  <c r="D14" i="5"/>
  <c r="F14" i="5" s="1"/>
  <c r="D13" i="5"/>
  <c r="F13" i="5" s="1"/>
  <c r="D12" i="5"/>
  <c r="D11" i="5"/>
  <c r="F11" i="5" s="1"/>
  <c r="D10" i="5"/>
  <c r="D9" i="5"/>
  <c r="F9" i="5" s="1"/>
  <c r="H9" i="5" s="1"/>
  <c r="J9" i="5" s="1"/>
  <c r="K9" i="5" s="1"/>
  <c r="D8" i="5"/>
  <c r="D7" i="5"/>
  <c r="I25" i="5"/>
  <c r="F7" i="5" l="1"/>
  <c r="F15" i="5"/>
  <c r="H15" i="5" s="1"/>
  <c r="J15" i="5" s="1"/>
  <c r="K15" i="5" s="1"/>
  <c r="F10" i="5"/>
  <c r="F19" i="5"/>
  <c r="H19" i="5" s="1"/>
  <c r="J19" i="5" s="1"/>
  <c r="K19" i="5" s="1"/>
  <c r="F8" i="5"/>
  <c r="F12" i="5"/>
  <c r="H12" i="5" s="1"/>
  <c r="F20" i="5"/>
  <c r="H20" i="5" s="1"/>
  <c r="J20" i="5" s="1"/>
  <c r="K20" i="5" s="1"/>
  <c r="F16" i="5"/>
  <c r="H16" i="5" s="1"/>
  <c r="J16" i="5" s="1"/>
  <c r="K16" i="5" s="1"/>
  <c r="J6" i="5"/>
  <c r="K6" i="5" s="1"/>
  <c r="J12" i="5" l="1"/>
  <c r="K12" i="5" s="1"/>
  <c r="M25" i="5" l="1"/>
  <c r="S21" i="5"/>
  <c r="S20" i="5"/>
  <c r="S19" i="5"/>
  <c r="S18" i="5"/>
  <c r="S17" i="5"/>
  <c r="S16" i="5"/>
  <c r="S15" i="5"/>
  <c r="S12" i="5"/>
  <c r="S11" i="5"/>
  <c r="S10" i="5"/>
  <c r="S9" i="5"/>
  <c r="S8" i="5"/>
  <c r="S6" i="5"/>
  <c r="S14" i="5" l="1"/>
  <c r="Q25" i="5" l="1"/>
  <c r="S13" i="5"/>
  <c r="S7" i="5" l="1"/>
  <c r="S24" i="5" s="1"/>
  <c r="R25" i="5" l="1"/>
  <c r="P25" i="5"/>
  <c r="S25" i="5" l="1"/>
  <c r="H7" i="5" l="1"/>
  <c r="J7" i="5" s="1"/>
  <c r="K7" i="5" l="1"/>
  <c r="H10" i="5"/>
  <c r="J10" i="5" s="1"/>
  <c r="K10" i="5" s="1"/>
  <c r="G24" i="5"/>
  <c r="H8" i="5"/>
  <c r="H24" i="5" l="1"/>
  <c r="L25" i="5" s="1"/>
  <c r="J8" i="5"/>
  <c r="D6" i="5"/>
  <c r="F6" i="5" s="1"/>
  <c r="F24" i="5" s="1"/>
  <c r="F25" i="5" s="1"/>
  <c r="C24" i="5"/>
  <c r="J24" i="5" l="1"/>
  <c r="N25" i="5" s="1"/>
  <c r="K8" i="5"/>
  <c r="K24" i="5" s="1"/>
  <c r="D24" i="5"/>
  <c r="H25" i="5" s="1"/>
  <c r="J2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tc={E2C91CBA-93F8-4331-B5AF-F84898ADCC68}</author>
  </authors>
  <commentList>
    <comment ref="L11" authorId="0" shapeId="0" xr:uid="{E2C91CBA-93F8-4331-B5AF-F84898ADCC68}">
      <text>
        <t>[Threaded comment]
Your version of Excel allows you to read this threaded comment; however, any edits to it will get removed if the file is opened in a newer version of Excel. Learn more: https://go.microsoft.com/fwlink/?linkid=870924
Comment:
    **Settlement Stipulation Docket 20-2419-01</t>
      </text>
    </comment>
  </commentList>
</comments>
</file>

<file path=xl/sharedStrings.xml><?xml version="1.0" encoding="utf-8"?>
<sst xmlns="http://schemas.openxmlformats.org/spreadsheetml/2006/main" count="103" uniqueCount="34">
  <si>
    <t>Allwest</t>
  </si>
  <si>
    <t xml:space="preserve">Bear Lake </t>
  </si>
  <si>
    <t xml:space="preserve">Central </t>
  </si>
  <si>
    <t>Skyline</t>
  </si>
  <si>
    <t>Beehive</t>
  </si>
  <si>
    <t>Direct CCV</t>
  </si>
  <si>
    <t>SCUTA</t>
  </si>
  <si>
    <t>Manti</t>
  </si>
  <si>
    <t>Navajo</t>
  </si>
  <si>
    <t>Emery</t>
  </si>
  <si>
    <t>Carbon Emery</t>
  </si>
  <si>
    <t>Hanksville</t>
  </si>
  <si>
    <t>Gunnison</t>
  </si>
  <si>
    <t>Union</t>
  </si>
  <si>
    <t>TOTAL</t>
  </si>
  <si>
    <t>Strata (UBTA)</t>
  </si>
  <si>
    <r>
      <t xml:space="preserve">Change
</t>
    </r>
    <r>
      <rPr>
        <sz val="12"/>
        <color theme="1"/>
        <rFont val="Calibri"/>
        <family val="2"/>
        <scheme val="minor"/>
      </rPr>
      <t>from Prior Year</t>
    </r>
  </si>
  <si>
    <t>Frontier (Citizens)</t>
  </si>
  <si>
    <r>
      <t xml:space="preserve">2020 UUSF Recommended
</t>
    </r>
    <r>
      <rPr>
        <b/>
        <u/>
        <sz val="13"/>
        <color theme="1"/>
        <rFont val="Calibri"/>
        <family val="2"/>
        <scheme val="minor"/>
      </rPr>
      <t>MONTHLY</t>
    </r>
    <r>
      <rPr>
        <b/>
        <sz val="13"/>
        <color theme="1"/>
        <rFont val="Calibri"/>
        <family val="2"/>
        <scheme val="minor"/>
      </rPr>
      <t xml:space="preserve"> TOTAL
W/ EDIT Adjustment</t>
    </r>
  </si>
  <si>
    <r>
      <rPr>
        <b/>
        <sz val="22"/>
        <color theme="1"/>
        <rFont val="Calibri"/>
        <family val="2"/>
        <scheme val="minor"/>
      </rPr>
      <t>UUSF Recommendations w/Prior Year Comparison</t>
    </r>
    <r>
      <rPr>
        <b/>
        <sz val="18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scheme val="minor"/>
      </rPr>
      <t>Based on Annual Report Review (ARR)</t>
    </r>
  </si>
  <si>
    <t>DPU Recommended
Adjustment</t>
  </si>
  <si>
    <t>UUSF Payment Year</t>
  </si>
  <si>
    <t>EDIT Adjustment
to UUSF</t>
  </si>
  <si>
    <t>2018 Payment</t>
  </si>
  <si>
    <t>UUSF Annual TOTAL</t>
  </si>
  <si>
    <t>UUSF Annual TOTAL
w/EDIT Adjustment</t>
  </si>
  <si>
    <t>UUSF Annual TOTAL
w/EDIT Adj</t>
  </si>
  <si>
    <r>
      <t xml:space="preserve">UUSF </t>
    </r>
    <r>
      <rPr>
        <b/>
        <u/>
        <sz val="12"/>
        <color theme="1"/>
        <rFont val="Calibri"/>
        <family val="2"/>
        <scheme val="minor"/>
      </rPr>
      <t>Annual</t>
    </r>
    <r>
      <rPr>
        <b/>
        <sz val="12"/>
        <color theme="1"/>
        <rFont val="Calibri"/>
        <family val="2"/>
        <scheme val="minor"/>
      </rPr>
      <t xml:space="preserve"> TOTAL
FYE 2016 ARR</t>
    </r>
  </si>
  <si>
    <t>E-Fiber Moab</t>
  </si>
  <si>
    <t>E-Fiber San Juan</t>
  </si>
  <si>
    <t>N/A</t>
  </si>
  <si>
    <t>Monthly Amounts</t>
  </si>
  <si>
    <r>
      <rPr>
        <b/>
        <sz val="22"/>
        <color theme="1"/>
        <rFont val="Calibri"/>
        <family val="2"/>
        <scheme val="minor"/>
      </rPr>
      <t xml:space="preserve">2026 UUSF Recommendations </t>
    </r>
    <r>
      <rPr>
        <b/>
        <sz val="18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scheme val="minor"/>
      </rPr>
      <t>Based on 2024 FYE Annual Report Review (ARR)</t>
    </r>
  </si>
  <si>
    <t>Enter #'s on this page - will populate to 2026 recommendation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</si>
</sst>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42" fontId="0" fillId="0" borderId="0" xfId="0" applyNumberFormat="1"/>
    <xf numFmtId="42" fontId="0" fillId="0" borderId="0" xfId="0" applyNumberFormat="1" applyAlignment="1">
      <alignment horizontal="center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42" fontId="3" fillId="0" borderId="11" xfId="0" applyNumberFormat="1" applyFont="1" applyBorder="1" applyAlignment="1">
      <alignment horizontal="left" vertical="center" indent="1"/>
    </xf>
    <xf numFmtId="42" fontId="9" fillId="0" borderId="12" xfId="0" applyNumberFormat="1" applyFont="1" applyBorder="1" applyAlignment="1">
      <alignment horizontal="left" vertical="center" indent="1"/>
    </xf>
    <xf numFmtId="0" fontId="10" fillId="0" borderId="14" xfId="0" applyFont="1" applyBorder="1" applyAlignment="1">
      <alignment vertical="center" wrapText="1"/>
    </xf>
    <xf numFmtId="0" fontId="7" fillId="0" borderId="10" xfId="0" applyFont="1" applyBorder="1" applyAlignment="1">
      <alignment horizontal="left" indent="1"/>
    </xf>
    <xf numFmtId="0" fontId="7" fillId="0" borderId="2" xfId="0" applyFont="1" applyBorder="1" applyAlignment="1">
      <alignment horizontal="left" indent="1"/>
    </xf>
    <xf numFmtId="0" fontId="6" fillId="0" borderId="17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wrapText="1"/>
    </xf>
    <xf numFmtId="0" fontId="5" fillId="0" borderId="17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44" fontId="3" fillId="0" borderId="16" xfId="0" applyNumberFormat="1" applyFont="1" applyBorder="1" applyAlignment="1">
      <alignment horizontal="left" indent="1"/>
    </xf>
    <xf numFmtId="44" fontId="3" fillId="0" borderId="17" xfId="0" applyNumberFormat="1" applyFont="1" applyBorder="1" applyAlignment="1">
      <alignment horizontal="left" indent="1"/>
    </xf>
    <xf numFmtId="44" fontId="3" fillId="0" borderId="28" xfId="0" applyNumberFormat="1" applyFont="1" applyBorder="1" applyAlignment="1">
      <alignment horizontal="left" indent="1"/>
    </xf>
    <xf numFmtId="0" fontId="10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0" fillId="0" borderId="8" xfId="1" applyNumberFormat="1" applyFont="1" applyFill="1" applyBorder="1" applyAlignment="1">
      <alignment horizontal="left" indent="1"/>
    </xf>
    <xf numFmtId="164" fontId="0" fillId="0" borderId="6" xfId="1" applyNumberFormat="1" applyFont="1" applyFill="1" applyBorder="1" applyAlignment="1">
      <alignment horizontal="left" indent="1"/>
    </xf>
    <xf numFmtId="164" fontId="0" fillId="0" borderId="7" xfId="1" applyNumberFormat="1" applyFont="1" applyFill="1" applyBorder="1" applyAlignment="1">
      <alignment horizontal="left" indent="1"/>
    </xf>
    <xf numFmtId="164" fontId="0" fillId="0" borderId="26" xfId="1" applyNumberFormat="1" applyFont="1" applyFill="1" applyBorder="1" applyAlignment="1">
      <alignment horizontal="left" indent="1"/>
    </xf>
    <xf numFmtId="164" fontId="0" fillId="0" borderId="29" xfId="1" applyNumberFormat="1" applyFont="1" applyFill="1" applyBorder="1" applyAlignment="1">
      <alignment horizontal="left" indent="1"/>
    </xf>
    <xf numFmtId="164" fontId="0" fillId="0" borderId="3" xfId="1" applyNumberFormat="1" applyFont="1" applyFill="1" applyBorder="1" applyAlignment="1">
      <alignment horizontal="left" indent="1"/>
    </xf>
    <xf numFmtId="164" fontId="0" fillId="0" borderId="9" xfId="1" applyNumberFormat="1" applyFont="1" applyFill="1" applyBorder="1" applyAlignment="1">
      <alignment horizontal="left" indent="1"/>
    </xf>
    <xf numFmtId="164" fontId="0" fillId="0" borderId="1" xfId="1" applyNumberFormat="1" applyFont="1" applyFill="1" applyBorder="1" applyAlignment="1">
      <alignment horizontal="left" indent="1"/>
    </xf>
    <xf numFmtId="164" fontId="0" fillId="0" borderId="27" xfId="1" applyNumberFormat="1" applyFont="1" applyFill="1" applyBorder="1" applyAlignment="1">
      <alignment horizontal="left" indent="1"/>
    </xf>
    <xf numFmtId="164" fontId="0" fillId="0" borderId="30" xfId="1" applyNumberFormat="1" applyFont="1" applyFill="1" applyBorder="1" applyAlignment="1">
      <alignment horizontal="left" indent="1"/>
    </xf>
    <xf numFmtId="164" fontId="2" fillId="0" borderId="27" xfId="1" applyNumberFormat="1" applyFont="1" applyFill="1" applyBorder="1" applyAlignment="1">
      <alignment horizontal="left" indent="1"/>
    </xf>
    <xf numFmtId="164" fontId="0" fillId="0" borderId="13" xfId="1" applyNumberFormat="1" applyFont="1" applyFill="1" applyBorder="1" applyAlignment="1">
      <alignment horizontal="left" indent="1"/>
    </xf>
    <xf numFmtId="164" fontId="0" fillId="0" borderId="31" xfId="1" applyNumberFormat="1" applyFont="1" applyFill="1" applyBorder="1" applyAlignment="1">
      <alignment horizontal="left" indent="1"/>
    </xf>
    <xf numFmtId="164" fontId="0" fillId="0" borderId="32" xfId="1" applyNumberFormat="1" applyFont="1" applyFill="1" applyBorder="1" applyAlignment="1">
      <alignment horizontal="left" indent="1"/>
    </xf>
    <xf numFmtId="164" fontId="0" fillId="0" borderId="33" xfId="1" applyNumberFormat="1" applyFont="1" applyFill="1" applyBorder="1" applyAlignment="1">
      <alignment horizontal="left" indent="1"/>
    </xf>
    <xf numFmtId="164" fontId="2" fillId="0" borderId="32" xfId="1" applyNumberFormat="1" applyFont="1" applyFill="1" applyBorder="1" applyAlignment="1">
      <alignment horizontal="left" indent="1"/>
    </xf>
    <xf numFmtId="164" fontId="2" fillId="0" borderId="31" xfId="1" applyNumberFormat="1" applyFont="1" applyFill="1" applyBorder="1" applyAlignment="1">
      <alignment horizontal="left" indent="1"/>
    </xf>
    <xf numFmtId="164" fontId="0" fillId="0" borderId="34" xfId="1" applyNumberFormat="1" applyFont="1" applyFill="1" applyBorder="1" applyAlignment="1">
      <alignment horizontal="left" vertical="center" indent="1"/>
    </xf>
    <xf numFmtId="164" fontId="0" fillId="0" borderId="35" xfId="1" applyNumberFormat="1" applyFont="1" applyFill="1" applyBorder="1" applyAlignment="1">
      <alignment horizontal="left" vertical="center" indent="1"/>
    </xf>
    <xf numFmtId="164" fontId="2" fillId="0" borderId="33" xfId="1" applyNumberFormat="1" applyFont="1" applyFill="1" applyBorder="1" applyAlignment="1">
      <alignment horizontal="left" indent="1"/>
    </xf>
    <xf numFmtId="164" fontId="0" fillId="0" borderId="36" xfId="1" applyNumberFormat="1" applyFont="1" applyFill="1" applyBorder="1" applyAlignment="1">
      <alignment horizontal="left" indent="1"/>
    </xf>
    <xf numFmtId="164" fontId="0" fillId="0" borderId="37" xfId="1" applyNumberFormat="1" applyFont="1" applyFill="1" applyBorder="1" applyAlignment="1">
      <alignment horizontal="left" vertical="center" indent="1"/>
    </xf>
    <xf numFmtId="164" fontId="2" fillId="0" borderId="36" xfId="1" applyNumberFormat="1" applyFont="1" applyFill="1" applyBorder="1" applyAlignment="1">
      <alignment horizontal="left" indent="1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wrapText="1"/>
    </xf>
    <xf numFmtId="164" fontId="0" fillId="0" borderId="38" xfId="1" applyNumberFormat="1" applyFont="1" applyFill="1" applyBorder="1" applyAlignment="1">
      <alignment horizontal="left" vertical="center" indent="1"/>
    </xf>
    <xf numFmtId="164" fontId="2" fillId="0" borderId="0" xfId="1" applyNumberFormat="1" applyFont="1" applyFill="1" applyBorder="1" applyAlignment="1">
      <alignment horizontal="left" indent="1"/>
    </xf>
    <xf numFmtId="164" fontId="1" fillId="0" borderId="17" xfId="1" applyNumberFormat="1" applyFont="1" applyFill="1" applyBorder="1" applyAlignment="1">
      <alignment horizontal="left" indent="1"/>
    </xf>
    <xf numFmtId="164" fontId="0" fillId="0" borderId="0" xfId="1" applyNumberFormat="1" applyFont="1" applyFill="1" applyBorder="1" applyAlignment="1">
      <alignment horizontal="left" indent="1"/>
    </xf>
    <xf numFmtId="0" fontId="7" fillId="0" borderId="40" xfId="0" applyFont="1" applyBorder="1" applyAlignment="1">
      <alignment horizontal="left" indent="1"/>
    </xf>
    <xf numFmtId="164" fontId="0" fillId="0" borderId="2" xfId="1" applyNumberFormat="1" applyFont="1" applyFill="1" applyBorder="1" applyAlignment="1">
      <alignment horizontal="left" indent="1"/>
    </xf>
    <xf numFmtId="164" fontId="1" fillId="0" borderId="0" xfId="1" applyNumberFormat="1" applyFont="1" applyFill="1" applyBorder="1" applyAlignment="1">
      <alignment horizontal="left" indent="1"/>
    </xf>
    <xf numFmtId="0" fontId="3" fillId="0" borderId="9" xfId="0" applyFont="1" applyBorder="1" applyAlignment="1">
      <alignment horizontal="center" vertical="center" wrapText="1"/>
    </xf>
    <xf numFmtId="164" fontId="2" fillId="0" borderId="42" xfId="1" applyNumberFormat="1" applyFont="1" applyFill="1" applyBorder="1" applyAlignment="1">
      <alignment horizontal="left" indent="1"/>
    </xf>
    <xf numFmtId="164" fontId="2" fillId="0" borderId="34" xfId="1" applyNumberFormat="1" applyFont="1" applyFill="1" applyBorder="1" applyAlignment="1">
      <alignment horizontal="left" vertical="center" indent="1"/>
    </xf>
    <xf numFmtId="164" fontId="2" fillId="0" borderId="43" xfId="1" applyNumberFormat="1" applyFont="1" applyFill="1" applyBorder="1" applyAlignment="1">
      <alignment horizontal="left" vertical="center" indent="1"/>
    </xf>
    <xf numFmtId="164" fontId="2" fillId="0" borderId="45" xfId="1" applyNumberFormat="1" applyFont="1" applyFill="1" applyBorder="1" applyAlignment="1">
      <alignment horizontal="left" vertical="center" indent="1"/>
    </xf>
    <xf numFmtId="164" fontId="0" fillId="0" borderId="0" xfId="0" applyNumberFormat="1"/>
    <xf numFmtId="165" fontId="0" fillId="0" borderId="0" xfId="2" applyNumberFormat="1" applyFont="1"/>
    <xf numFmtId="165" fontId="0" fillId="0" borderId="0" xfId="2" applyNumberFormat="1" applyFont="1" applyAlignment="1">
      <alignment horizontal="center"/>
    </xf>
    <xf numFmtId="164" fontId="2" fillId="0" borderId="44" xfId="1" applyNumberFormat="1" applyFont="1" applyFill="1" applyBorder="1" applyAlignment="1">
      <alignment horizontal="left" vertical="center" indent="1"/>
    </xf>
    <xf numFmtId="164" fontId="1" fillId="0" borderId="35" xfId="1" applyNumberFormat="1" applyFont="1" applyFill="1" applyBorder="1" applyAlignment="1">
      <alignment horizontal="left" vertical="center" indent="1"/>
    </xf>
    <xf numFmtId="164" fontId="1" fillId="0" borderId="41" xfId="1" applyNumberFormat="1" applyFont="1" applyFill="1" applyBorder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44" fontId="0" fillId="0" borderId="0" xfId="0" applyNumberFormat="1"/>
    <xf numFmtId="164" fontId="1" fillId="0" borderId="18" xfId="1" applyNumberFormat="1" applyFont="1" applyFill="1" applyBorder="1" applyAlignment="1">
      <alignment horizontal="left" indent="1"/>
    </xf>
    <xf numFmtId="164" fontId="1" fillId="0" borderId="19" xfId="1" applyNumberFormat="1" applyFont="1" applyFill="1" applyBorder="1" applyAlignment="1">
      <alignment horizontal="left" indent="1"/>
    </xf>
    <xf numFmtId="164" fontId="1" fillId="0" borderId="20" xfId="1" applyNumberFormat="1" applyFont="1" applyFill="1" applyBorder="1" applyAlignment="1">
      <alignment horizontal="left" indent="1"/>
    </xf>
    <xf numFmtId="164" fontId="1" fillId="0" borderId="40" xfId="1" applyNumberFormat="1" applyFont="1" applyFill="1" applyBorder="1" applyAlignment="1">
      <alignment horizontal="left" indent="1"/>
    </xf>
    <xf numFmtId="0" fontId="14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enda Salter" id="{85510DBC-219C-4AD6-B4BA-5A16252C8CDF}" userId="S::bsalter@utah.gov::8e072438-150a-4163-808c-00e6176c248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1" dT="2021-09-28T15:30:10.91" personId="{85510DBC-219C-4AD6-B4BA-5A16252C8CDF}" id="{E2C91CBA-93F8-4331-B5AF-F84898ADCC68}" done="1">
    <text>**Settlement Stipulation Docket 20-2419-01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D06D0-B210-40DC-B702-5408897D6269}">
  <sheetPr>
    <pageSetUpPr fitToPage="1"/>
  </sheetPr>
  <dimension ref="A1:F29"/>
  <sheetViews>
    <sheetView showGridLines="0" tabSelected="1" workbookViewId="0">
      <selection activeCell="A11" sqref="A11"/>
    </sheetView>
  </sheetViews>
  <sheetFormatPr defaultRowHeight="15" x14ac:dyDescent="0.25"/>
  <cols>
    <col min="1" max="1" width="22.7109375" customWidth="1"/>
    <col min="2" max="2" width="17.28515625" customWidth="1"/>
    <col min="3" max="3" width="17.28515625" style="1" customWidth="1"/>
    <col min="4" max="4" width="17.28515625" customWidth="1"/>
    <col min="5" max="5" width="18" customWidth="1"/>
    <col min="6" max="6" width="13.85546875" bestFit="1" customWidth="1"/>
  </cols>
  <sheetData>
    <row r="1" spans="1:6" ht="93" customHeight="1" thickBot="1" x14ac:dyDescent="0.3">
      <c r="A1" s="83" t="s">
        <v>32</v>
      </c>
      <c r="B1" s="83"/>
      <c r="C1" s="83"/>
      <c r="D1" s="83"/>
      <c r="E1" s="83"/>
    </row>
    <row r="2" spans="1:6" ht="21" customHeight="1" x14ac:dyDescent="0.25">
      <c r="A2" s="2"/>
      <c r="B2" s="84">
        <v>2026</v>
      </c>
      <c r="C2" s="85"/>
      <c r="D2" s="85"/>
      <c r="E2" s="86"/>
    </row>
    <row r="3" spans="1:6" ht="26.85" customHeight="1" x14ac:dyDescent="0.25">
      <c r="A3" s="2"/>
      <c r="B3" s="87" t="s">
        <v>21</v>
      </c>
      <c r="C3" s="88"/>
      <c r="D3" s="88"/>
      <c r="E3" s="89"/>
    </row>
    <row r="4" spans="1:6" ht="63" x14ac:dyDescent="0.25">
      <c r="A4" s="5"/>
      <c r="B4" s="23" t="s">
        <v>20</v>
      </c>
      <c r="C4" s="24" t="s">
        <v>24</v>
      </c>
      <c r="D4" s="24" t="s">
        <v>22</v>
      </c>
      <c r="E4" s="25" t="s">
        <v>25</v>
      </c>
      <c r="F4" s="76" t="s">
        <v>31</v>
      </c>
    </row>
    <row r="5" spans="1:6" ht="18" thickBot="1" x14ac:dyDescent="0.3">
      <c r="A5" s="5"/>
      <c r="B5" s="65" t="str">
        <f>"FYE "&amp;(B2)-2&amp;"  ARR"</f>
        <v>FYE 2024  ARR</v>
      </c>
      <c r="C5" s="27">
        <f>B2</f>
        <v>2026</v>
      </c>
      <c r="D5" s="27">
        <f>B2</f>
        <v>2026</v>
      </c>
      <c r="E5" s="28">
        <f>B2</f>
        <v>2026</v>
      </c>
    </row>
    <row r="6" spans="1:6" ht="18.75" x14ac:dyDescent="0.3">
      <c r="A6" s="10" t="s">
        <v>0</v>
      </c>
      <c r="B6" s="78">
        <f>'UUSF History -DPU Recomendation'!AF6</f>
        <v>1486139.778818639</v>
      </c>
      <c r="C6" s="79">
        <f>'UUSF History -DPU Recomendation'!AG6</f>
        <v>5175900.778818639</v>
      </c>
      <c r="D6" s="79">
        <f>'UUSF History -DPU Recomendation'!AH6</f>
        <v>0</v>
      </c>
      <c r="E6" s="80">
        <f>'UUSF History -DPU Recomendation'!AI6</f>
        <v>5175900.778818639</v>
      </c>
      <c r="F6" s="77">
        <f>E6/12</f>
        <v>431325.06490155327</v>
      </c>
    </row>
    <row r="7" spans="1:6" ht="18.75" x14ac:dyDescent="0.3">
      <c r="A7" s="11" t="s">
        <v>1</v>
      </c>
      <c r="B7" s="81">
        <f>'UUSF History -DPU Recomendation'!AF7</f>
        <v>0</v>
      </c>
      <c r="C7" s="64">
        <f>'UUSF History -DPU Recomendation'!AG7</f>
        <v>0</v>
      </c>
      <c r="D7" s="64">
        <f>'UUSF History -DPU Recomendation'!AH7</f>
        <v>0</v>
      </c>
      <c r="E7" s="60">
        <f>'UUSF History -DPU Recomendation'!AI7</f>
        <v>0</v>
      </c>
      <c r="F7" s="77">
        <f t="shared" ref="F7:F25" si="0">E7/12</f>
        <v>0</v>
      </c>
    </row>
    <row r="8" spans="1:6" ht="18.75" x14ac:dyDescent="0.3">
      <c r="A8" s="11" t="s">
        <v>2</v>
      </c>
      <c r="B8" s="81">
        <f>'UUSF History -DPU Recomendation'!AF8</f>
        <v>-266962</v>
      </c>
      <c r="C8" s="64">
        <f>'UUSF History -DPU Recomendation'!AG8</f>
        <v>0</v>
      </c>
      <c r="D8" s="64">
        <f>'UUSF History -DPU Recomendation'!AH8</f>
        <v>0</v>
      </c>
      <c r="E8" s="60">
        <f>'UUSF History -DPU Recomendation'!AI8</f>
        <v>0</v>
      </c>
      <c r="F8" s="77">
        <f t="shared" si="0"/>
        <v>0</v>
      </c>
    </row>
    <row r="9" spans="1:6" ht="18.75" x14ac:dyDescent="0.3">
      <c r="A9" s="11" t="s">
        <v>3</v>
      </c>
      <c r="B9" s="81">
        <f>'UUSF History -DPU Recomendation'!AF9</f>
        <v>0</v>
      </c>
      <c r="C9" s="64">
        <f>'UUSF History -DPU Recomendation'!AG9</f>
        <v>0</v>
      </c>
      <c r="D9" s="64">
        <f>'UUSF History -DPU Recomendation'!AH9</f>
        <v>0</v>
      </c>
      <c r="E9" s="60">
        <f>'UUSF History -DPU Recomendation'!AI9</f>
        <v>0</v>
      </c>
      <c r="F9" s="77">
        <f t="shared" si="0"/>
        <v>0</v>
      </c>
    </row>
    <row r="10" spans="1:6" ht="18.75" x14ac:dyDescent="0.3">
      <c r="A10" s="11" t="s">
        <v>4</v>
      </c>
      <c r="B10" s="81">
        <f>'UUSF History -DPU Recomendation'!AF10</f>
        <v>76542.666824914981</v>
      </c>
      <c r="C10" s="64">
        <f>'UUSF History -DPU Recomendation'!AG10</f>
        <v>2579637.666824915</v>
      </c>
      <c r="D10" s="64">
        <f>'UUSF History -DPU Recomendation'!AH10</f>
        <v>0</v>
      </c>
      <c r="E10" s="60">
        <f>'UUSF History -DPU Recomendation'!AI10</f>
        <v>2579637.666824915</v>
      </c>
      <c r="F10" s="77">
        <f t="shared" si="0"/>
        <v>214969.80556874292</v>
      </c>
    </row>
    <row r="11" spans="1:6" ht="18.75" x14ac:dyDescent="0.3">
      <c r="A11" s="11" t="s">
        <v>5</v>
      </c>
      <c r="B11" s="81">
        <f>'UUSF History -DPU Recomendation'!AF11</f>
        <v>1487748</v>
      </c>
      <c r="C11" s="64">
        <f>'UUSF History -DPU Recomendation'!AG11</f>
        <v>3931481</v>
      </c>
      <c r="D11" s="64">
        <f>'UUSF History -DPU Recomendation'!AH11</f>
        <v>88560</v>
      </c>
      <c r="E11" s="60">
        <f>'UUSF History -DPU Recomendation'!AI11</f>
        <v>3842921</v>
      </c>
      <c r="F11" s="77">
        <f t="shared" si="0"/>
        <v>320243.41666666669</v>
      </c>
    </row>
    <row r="12" spans="1:6" ht="18.75" x14ac:dyDescent="0.3">
      <c r="A12" s="11" t="s">
        <v>9</v>
      </c>
      <c r="B12" s="81">
        <f>'UUSF History -DPU Recomendation'!AF12</f>
        <v>323609.23398578493</v>
      </c>
      <c r="C12" s="64">
        <f>'UUSF History -DPU Recomendation'!AG12</f>
        <v>1301212.2339857849</v>
      </c>
      <c r="D12" s="64">
        <f>'UUSF History -DPU Recomendation'!AH12</f>
        <v>0</v>
      </c>
      <c r="E12" s="60">
        <f>'UUSF History -DPU Recomendation'!AI12</f>
        <v>1301212.2339857849</v>
      </c>
      <c r="F12" s="77">
        <f t="shared" si="0"/>
        <v>108434.35283214874</v>
      </c>
    </row>
    <row r="13" spans="1:6" ht="18.75" x14ac:dyDescent="0.3">
      <c r="A13" s="11" t="s">
        <v>10</v>
      </c>
      <c r="B13" s="81">
        <f>'UUSF History -DPU Recomendation'!AF13</f>
        <v>-1605730.6541554865</v>
      </c>
      <c r="C13" s="64">
        <f>'UUSF History -DPU Recomendation'!AG13</f>
        <v>1526987.3458445135</v>
      </c>
      <c r="D13" s="64">
        <f>'UUSF History -DPU Recomendation'!AH13</f>
        <v>17565</v>
      </c>
      <c r="E13" s="60">
        <f>'UUSF History -DPU Recomendation'!AI13</f>
        <v>1509422.3458445135</v>
      </c>
      <c r="F13" s="77">
        <f t="shared" si="0"/>
        <v>125785.19548704279</v>
      </c>
    </row>
    <row r="14" spans="1:6" ht="18.75" x14ac:dyDescent="0.3">
      <c r="A14" s="11" t="s">
        <v>11</v>
      </c>
      <c r="B14" s="81">
        <f>'UUSF History -DPU Recomendation'!AF14</f>
        <v>-54094.373136396796</v>
      </c>
      <c r="C14" s="64">
        <f>'UUSF History -DPU Recomendation'!AG14</f>
        <v>17254.6268636032</v>
      </c>
      <c r="D14" s="64">
        <f>'UUSF History -DPU Recomendation'!AH14</f>
        <v>211</v>
      </c>
      <c r="E14" s="60">
        <f>'UUSF History -DPU Recomendation'!AI14</f>
        <v>17043.6268636032</v>
      </c>
      <c r="F14" s="77">
        <f t="shared" si="0"/>
        <v>1420.3022386335999</v>
      </c>
    </row>
    <row r="15" spans="1:6" ht="18.75" x14ac:dyDescent="0.3">
      <c r="A15" s="11" t="s">
        <v>12</v>
      </c>
      <c r="B15" s="81">
        <f>'UUSF History -DPU Recomendation'!AF15</f>
        <v>41584.167203020188</v>
      </c>
      <c r="C15" s="64">
        <f>'UUSF History -DPU Recomendation'!AG15</f>
        <v>679959.16720302019</v>
      </c>
      <c r="D15" s="64">
        <f>'UUSF History -DPU Recomendation'!AH15</f>
        <v>0</v>
      </c>
      <c r="E15" s="60">
        <f>'UUSF History -DPU Recomendation'!AI15</f>
        <v>679959.16720302019</v>
      </c>
      <c r="F15" s="77">
        <f t="shared" si="0"/>
        <v>56663.263933585018</v>
      </c>
    </row>
    <row r="16" spans="1:6" ht="18.75" x14ac:dyDescent="0.3">
      <c r="A16" s="11" t="s">
        <v>17</v>
      </c>
      <c r="B16" s="81">
        <f>'UUSF History -DPU Recomendation'!AF16</f>
        <v>-3022487</v>
      </c>
      <c r="C16" s="64">
        <f>'UUSF History -DPU Recomendation'!AG16</f>
        <v>0</v>
      </c>
      <c r="D16" s="64">
        <f>'UUSF History -DPU Recomendation'!AH16</f>
        <v>0</v>
      </c>
      <c r="E16" s="60">
        <f>'UUSF History -DPU Recomendation'!AI16</f>
        <v>0</v>
      </c>
      <c r="F16" s="77">
        <f t="shared" si="0"/>
        <v>0</v>
      </c>
    </row>
    <row r="17" spans="1:6" ht="18.75" x14ac:dyDescent="0.3">
      <c r="A17" s="11" t="s">
        <v>8</v>
      </c>
      <c r="B17" s="81">
        <f>'UUSF History -DPU Recomendation'!AF17</f>
        <v>-156967.02150212397</v>
      </c>
      <c r="C17" s="64">
        <f>'UUSF History -DPU Recomendation'!AG17</f>
        <v>362055.97849787603</v>
      </c>
      <c r="D17" s="64">
        <f>'UUSF History -DPU Recomendation'!AH17</f>
        <v>755</v>
      </c>
      <c r="E17" s="60">
        <f>'UUSF History -DPU Recomendation'!AI17</f>
        <v>361300.97849787603</v>
      </c>
      <c r="F17" s="77">
        <f t="shared" si="0"/>
        <v>30108.414874823004</v>
      </c>
    </row>
    <row r="18" spans="1:6" ht="18.75" x14ac:dyDescent="0.3">
      <c r="A18" s="11" t="s">
        <v>7</v>
      </c>
      <c r="B18" s="81">
        <f>'UUSF History -DPU Recomendation'!AF18</f>
        <v>-61269</v>
      </c>
      <c r="C18" s="64">
        <f>'UUSF History -DPU Recomendation'!AG18</f>
        <v>931994</v>
      </c>
      <c r="D18" s="64">
        <f>'UUSF History -DPU Recomendation'!AH18</f>
        <v>0</v>
      </c>
      <c r="E18" s="60">
        <f>'UUSF History -DPU Recomendation'!AI18</f>
        <v>931994</v>
      </c>
      <c r="F18" s="77">
        <f t="shared" si="0"/>
        <v>77666.166666666672</v>
      </c>
    </row>
    <row r="19" spans="1:6" ht="18.75" x14ac:dyDescent="0.3">
      <c r="A19" s="11" t="s">
        <v>6</v>
      </c>
      <c r="B19" s="81">
        <f>'UUSF History -DPU Recomendation'!AF19</f>
        <v>-82648</v>
      </c>
      <c r="C19" s="64">
        <f>'UUSF History -DPU Recomendation'!AG19</f>
        <v>8912852</v>
      </c>
      <c r="D19" s="64">
        <f>'UUSF History -DPU Recomendation'!AH19</f>
        <v>0</v>
      </c>
      <c r="E19" s="60">
        <f>'UUSF History -DPU Recomendation'!AI19</f>
        <v>8912852</v>
      </c>
      <c r="F19" s="77">
        <f t="shared" si="0"/>
        <v>742737.66666666663</v>
      </c>
    </row>
    <row r="20" spans="1:6" ht="18.75" x14ac:dyDescent="0.3">
      <c r="A20" s="11" t="s">
        <v>15</v>
      </c>
      <c r="B20" s="81">
        <f>'UUSF History -DPU Recomendation'!AF20</f>
        <v>865122</v>
      </c>
      <c r="C20" s="64">
        <f>'UUSF History -DPU Recomendation'!AG20</f>
        <v>7827967</v>
      </c>
      <c r="D20" s="64">
        <f>'UUSF History -DPU Recomendation'!AH20</f>
        <v>0</v>
      </c>
      <c r="E20" s="60">
        <f>'UUSF History -DPU Recomendation'!AI20</f>
        <v>7827967</v>
      </c>
      <c r="F20" s="77">
        <f t="shared" si="0"/>
        <v>652330.58333333337</v>
      </c>
    </row>
    <row r="21" spans="1:6" ht="18.75" x14ac:dyDescent="0.3">
      <c r="A21" s="11" t="s">
        <v>13</v>
      </c>
      <c r="B21" s="81">
        <f>'UUSF History -DPU Recomendation'!AF21</f>
        <v>0</v>
      </c>
      <c r="C21" s="64">
        <f>'UUSF History -DPU Recomendation'!AG21</f>
        <v>0</v>
      </c>
      <c r="D21" s="64">
        <f>'UUSF History -DPU Recomendation'!AH21</f>
        <v>0</v>
      </c>
      <c r="E21" s="60">
        <f>'UUSF History -DPU Recomendation'!AI21</f>
        <v>0</v>
      </c>
      <c r="F21" s="77">
        <f t="shared" si="0"/>
        <v>0</v>
      </c>
    </row>
    <row r="22" spans="1:6" ht="18.75" x14ac:dyDescent="0.3">
      <c r="A22" s="11" t="s">
        <v>28</v>
      </c>
      <c r="B22" s="81">
        <f>'UUSF History -DPU Recomendation'!AF22</f>
        <v>857351.08215223532</v>
      </c>
      <c r="C22" s="64">
        <f>'UUSF History -DPU Recomendation'!AG22</f>
        <v>3182303.0821522353</v>
      </c>
      <c r="D22" s="64">
        <f>'UUSF History -DPU Recomendation'!AH22</f>
        <v>2678</v>
      </c>
      <c r="E22" s="60">
        <f>'UUSF History -DPU Recomendation'!AI22</f>
        <v>3179625.0821522353</v>
      </c>
      <c r="F22" s="77">
        <f t="shared" si="0"/>
        <v>264968.75684601959</v>
      </c>
    </row>
    <row r="23" spans="1:6" ht="19.5" thickBot="1" x14ac:dyDescent="0.35">
      <c r="A23" s="11" t="s">
        <v>29</v>
      </c>
      <c r="B23" s="81">
        <f>'UUSF History -DPU Recomendation'!AF23</f>
        <v>722191.24526821217</v>
      </c>
      <c r="C23" s="64">
        <f>'UUSF History -DPU Recomendation'!AG23</f>
        <v>2736346.2452682122</v>
      </c>
      <c r="D23" s="64">
        <f>'UUSF History -DPU Recomendation'!AH23</f>
        <v>3168</v>
      </c>
      <c r="E23" s="60">
        <f>'UUSF History -DPU Recomendation'!AI23</f>
        <v>2733178.2452682122</v>
      </c>
      <c r="F23" s="77">
        <f t="shared" si="0"/>
        <v>227764.85377235102</v>
      </c>
    </row>
    <row r="24" spans="1:6" ht="20.25" thickTop="1" thickBot="1" x14ac:dyDescent="0.3">
      <c r="A24" s="15" t="s">
        <v>14</v>
      </c>
      <c r="B24" s="69">
        <f>SUM(B6:B23)</f>
        <v>610130.12545879954</v>
      </c>
      <c r="C24" s="68">
        <f>SUM(C6:C23)</f>
        <v>39165951.125458792</v>
      </c>
      <c r="D24" s="73">
        <f t="shared" ref="D24:E24" si="1">SUM(D6:D23)</f>
        <v>112937</v>
      </c>
      <c r="E24" s="73">
        <f t="shared" si="1"/>
        <v>39053014.125458792</v>
      </c>
      <c r="F24" s="77">
        <f t="shared" si="0"/>
        <v>3254417.8437882327</v>
      </c>
    </row>
    <row r="25" spans="1:6" ht="35.25" thickBot="1" x14ac:dyDescent="0.3">
      <c r="A25" s="16" t="s">
        <v>16</v>
      </c>
      <c r="B25" s="66"/>
      <c r="C25" s="67">
        <f>'UUSF History -DPU Recomendation'!AG25</f>
        <v>335637.12545879185</v>
      </c>
      <c r="D25" s="74">
        <f>'UUSF History -DPU Recomendation'!AH25</f>
        <v>-274493</v>
      </c>
      <c r="E25" s="75">
        <f>'UUSF History -DPU Recomendation'!AI25</f>
        <v>610130.12545879185</v>
      </c>
      <c r="F25" s="77">
        <f t="shared" si="0"/>
        <v>50844.17712156599</v>
      </c>
    </row>
    <row r="26" spans="1:6" ht="15.75" thickTop="1" x14ac:dyDescent="0.25"/>
    <row r="27" spans="1:6" x14ac:dyDescent="0.25">
      <c r="B27" s="3"/>
      <c r="C27" s="4"/>
      <c r="D27" s="3"/>
    </row>
    <row r="29" spans="1:6" x14ac:dyDescent="0.25">
      <c r="B29" s="71"/>
      <c r="C29" s="72"/>
      <c r="D29" s="71"/>
      <c r="E29" s="71"/>
      <c r="F29" s="71"/>
    </row>
  </sheetData>
  <mergeCells count="3">
    <mergeCell ref="A1:E1"/>
    <mergeCell ref="B2:E2"/>
    <mergeCell ref="B3:E3"/>
  </mergeCells>
  <pageMargins left="0.7" right="0.7" top="0.75" bottom="0.75" header="0.3" footer="0.3"/>
  <pageSetup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29"/>
  <sheetViews>
    <sheetView showGridLines="0" zoomScale="95" zoomScaleNormal="95" workbookViewId="0">
      <pane xSplit="1" topLeftCell="W1" activePane="topRight" state="frozen"/>
      <selection pane="topRight" activeCell="AG20" sqref="AG20"/>
    </sheetView>
  </sheetViews>
  <sheetFormatPr defaultRowHeight="15" outlineLevelCol="1" x14ac:dyDescent="0.25"/>
  <cols>
    <col min="1" max="1" width="22.7109375" customWidth="1"/>
    <col min="2" max="2" width="17" customWidth="1" outlineLevel="1"/>
    <col min="3" max="14" width="15.28515625" customWidth="1" outlineLevel="1"/>
    <col min="15" max="15" width="15.28515625" customWidth="1"/>
    <col min="16" max="16" width="15.28515625" style="1" customWidth="1"/>
    <col min="17" max="18" width="15.28515625" customWidth="1"/>
    <col min="19" max="19" width="23.5703125" hidden="1" customWidth="1"/>
    <col min="20" max="23" width="16.28515625" customWidth="1"/>
    <col min="24" max="24" width="17.5703125" customWidth="1"/>
    <col min="25" max="25" width="14.140625" bestFit="1" customWidth="1"/>
    <col min="26" max="26" width="16.7109375" bestFit="1" customWidth="1"/>
    <col min="27" max="27" width="17.42578125" customWidth="1"/>
    <col min="28" max="28" width="18.28515625" customWidth="1"/>
    <col min="29" max="29" width="16.28515625" customWidth="1"/>
    <col min="30" max="30" width="16.7109375" bestFit="1" customWidth="1"/>
    <col min="31" max="31" width="17.7109375" customWidth="1"/>
    <col min="32" max="32" width="18.28515625" customWidth="1"/>
    <col min="33" max="33" width="16.28515625" customWidth="1"/>
    <col min="34" max="34" width="16.7109375" bestFit="1" customWidth="1"/>
    <col min="35" max="35" width="17.7109375" customWidth="1"/>
    <col min="36" max="36" width="12.42578125" bestFit="1" customWidth="1"/>
    <col min="37" max="37" width="11.5703125" bestFit="1" customWidth="1"/>
  </cols>
  <sheetData>
    <row r="1" spans="1:35" ht="93" customHeight="1" thickBot="1" x14ac:dyDescent="0.3">
      <c r="A1" s="83" t="s">
        <v>19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AF1" t="s">
        <v>33</v>
      </c>
    </row>
    <row r="2" spans="1:35" ht="24" customHeight="1" x14ac:dyDescent="0.25">
      <c r="A2" s="2"/>
      <c r="B2" s="22">
        <v>2018</v>
      </c>
      <c r="C2" s="84">
        <v>2019</v>
      </c>
      <c r="D2" s="85"/>
      <c r="E2" s="85"/>
      <c r="F2" s="86"/>
      <c r="G2" s="84">
        <v>2020</v>
      </c>
      <c r="H2" s="85"/>
      <c r="I2" s="85"/>
      <c r="J2" s="86"/>
      <c r="K2" s="84">
        <v>2021</v>
      </c>
      <c r="L2" s="85"/>
      <c r="M2" s="85"/>
      <c r="N2" s="86"/>
      <c r="O2" s="84">
        <v>2022</v>
      </c>
      <c r="P2" s="85"/>
      <c r="Q2" s="85"/>
      <c r="R2" s="86"/>
      <c r="S2" s="9"/>
      <c r="T2" s="84">
        <v>2023</v>
      </c>
      <c r="U2" s="85"/>
      <c r="V2" s="85"/>
      <c r="W2" s="86"/>
      <c r="X2" s="84">
        <v>2024</v>
      </c>
      <c r="Y2" s="85"/>
      <c r="Z2" s="85"/>
      <c r="AA2" s="86"/>
      <c r="AB2" s="84">
        <v>2025</v>
      </c>
      <c r="AC2" s="85"/>
      <c r="AD2" s="85"/>
      <c r="AE2" s="86"/>
      <c r="AF2" s="84">
        <v>2026</v>
      </c>
      <c r="AG2" s="85"/>
      <c r="AH2" s="85"/>
      <c r="AI2" s="86"/>
    </row>
    <row r="3" spans="1:35" ht="39.6" customHeight="1" x14ac:dyDescent="0.25">
      <c r="A3" s="2"/>
      <c r="B3" s="14" t="s">
        <v>21</v>
      </c>
      <c r="C3" s="87" t="s">
        <v>21</v>
      </c>
      <c r="D3" s="88"/>
      <c r="E3" s="88"/>
      <c r="F3" s="89"/>
      <c r="G3" s="87" t="s">
        <v>21</v>
      </c>
      <c r="H3" s="88"/>
      <c r="I3" s="88"/>
      <c r="J3" s="89"/>
      <c r="K3" s="87" t="s">
        <v>21</v>
      </c>
      <c r="L3" s="88"/>
      <c r="M3" s="88"/>
      <c r="N3" s="89"/>
      <c r="O3" s="87" t="s">
        <v>21</v>
      </c>
      <c r="P3" s="88"/>
      <c r="Q3" s="88"/>
      <c r="R3" s="89"/>
      <c r="S3" s="13"/>
      <c r="T3" s="87" t="s">
        <v>21</v>
      </c>
      <c r="U3" s="88"/>
      <c r="V3" s="88"/>
      <c r="W3" s="89"/>
      <c r="X3" s="87" t="s">
        <v>21</v>
      </c>
      <c r="Y3" s="88"/>
      <c r="Z3" s="88"/>
      <c r="AA3" s="89"/>
      <c r="AB3" s="87" t="s">
        <v>21</v>
      </c>
      <c r="AC3" s="88"/>
      <c r="AD3" s="88"/>
      <c r="AE3" s="89"/>
      <c r="AF3" s="87" t="s">
        <v>21</v>
      </c>
      <c r="AG3" s="88"/>
      <c r="AH3" s="88"/>
      <c r="AI3" s="89"/>
    </row>
    <row r="4" spans="1:35" ht="46.15" customHeight="1" x14ac:dyDescent="0.25">
      <c r="A4" s="17"/>
      <c r="B4" s="29" t="s">
        <v>27</v>
      </c>
      <c r="C4" s="23" t="s">
        <v>20</v>
      </c>
      <c r="D4" s="24" t="s">
        <v>24</v>
      </c>
      <c r="E4" s="24" t="s">
        <v>22</v>
      </c>
      <c r="F4" s="25" t="s">
        <v>25</v>
      </c>
      <c r="G4" s="23" t="s">
        <v>20</v>
      </c>
      <c r="H4" s="24" t="s">
        <v>24</v>
      </c>
      <c r="I4" s="24" t="s">
        <v>22</v>
      </c>
      <c r="J4" s="25" t="s">
        <v>25</v>
      </c>
      <c r="K4" s="23" t="s">
        <v>20</v>
      </c>
      <c r="L4" s="24" t="s">
        <v>24</v>
      </c>
      <c r="M4" s="24" t="s">
        <v>22</v>
      </c>
      <c r="N4" s="25" t="s">
        <v>26</v>
      </c>
      <c r="O4" s="23" t="s">
        <v>20</v>
      </c>
      <c r="P4" s="24" t="s">
        <v>24</v>
      </c>
      <c r="Q4" s="24" t="s">
        <v>22</v>
      </c>
      <c r="R4" s="24" t="s">
        <v>25</v>
      </c>
      <c r="S4" s="6" t="s">
        <v>18</v>
      </c>
      <c r="T4" s="23" t="s">
        <v>20</v>
      </c>
      <c r="U4" s="24" t="s">
        <v>24</v>
      </c>
      <c r="V4" s="24" t="s">
        <v>22</v>
      </c>
      <c r="W4" s="25" t="s">
        <v>25</v>
      </c>
      <c r="X4" s="23" t="s">
        <v>20</v>
      </c>
      <c r="Y4" s="24" t="s">
        <v>24</v>
      </c>
      <c r="Z4" s="24" t="s">
        <v>22</v>
      </c>
      <c r="AA4" s="25" t="s">
        <v>25</v>
      </c>
      <c r="AB4" s="23" t="s">
        <v>20</v>
      </c>
      <c r="AC4" s="24" t="s">
        <v>24</v>
      </c>
      <c r="AD4" s="24" t="s">
        <v>22</v>
      </c>
      <c r="AE4" s="25" t="s">
        <v>25</v>
      </c>
      <c r="AF4" s="23" t="s">
        <v>20</v>
      </c>
      <c r="AG4" s="24" t="s">
        <v>24</v>
      </c>
      <c r="AH4" s="24" t="s">
        <v>22</v>
      </c>
      <c r="AI4" s="25" t="s">
        <v>25</v>
      </c>
    </row>
    <row r="5" spans="1:35" ht="21.6" customHeight="1" thickBot="1" x14ac:dyDescent="0.3">
      <c r="A5" s="18"/>
      <c r="B5" s="30" t="s">
        <v>23</v>
      </c>
      <c r="C5" s="26" t="str">
        <f>"FYE "&amp;(C2)-2&amp;"  ARR"</f>
        <v>FYE 2017  ARR</v>
      </c>
      <c r="D5" s="27">
        <f>C2</f>
        <v>2019</v>
      </c>
      <c r="E5" s="27">
        <f>C2</f>
        <v>2019</v>
      </c>
      <c r="F5" s="31">
        <f>C2</f>
        <v>2019</v>
      </c>
      <c r="G5" s="26" t="str">
        <f>"FYE "&amp;(G2)-2&amp;"  ARR"</f>
        <v>FYE 2018  ARR</v>
      </c>
      <c r="H5" s="27">
        <f>G2</f>
        <v>2020</v>
      </c>
      <c r="I5" s="27">
        <f>G2</f>
        <v>2020</v>
      </c>
      <c r="J5" s="31">
        <f>G2</f>
        <v>2020</v>
      </c>
      <c r="K5" s="26" t="str">
        <f>"FYE "&amp;(K2)-2&amp;"  ARR"</f>
        <v>FYE 2019  ARR</v>
      </c>
      <c r="L5" s="27">
        <f>K2</f>
        <v>2021</v>
      </c>
      <c r="M5" s="27">
        <f>K2</f>
        <v>2021</v>
      </c>
      <c r="N5" s="31">
        <f>K2</f>
        <v>2021</v>
      </c>
      <c r="O5" s="26" t="str">
        <f>"FYE "&amp;(O2)-2&amp;"  ARR"</f>
        <v>FYE 2020  ARR</v>
      </c>
      <c r="P5" s="27">
        <f>O2</f>
        <v>2022</v>
      </c>
      <c r="Q5" s="27">
        <f>O2</f>
        <v>2022</v>
      </c>
      <c r="R5" s="32">
        <f>O2</f>
        <v>2022</v>
      </c>
      <c r="S5" s="12"/>
      <c r="T5" s="26" t="str">
        <f>"FYE "&amp;(T2)-2&amp;"  ARR"</f>
        <v>FYE 2021  ARR</v>
      </c>
      <c r="U5" s="27">
        <f>T2</f>
        <v>2023</v>
      </c>
      <c r="V5" s="27">
        <f>T2</f>
        <v>2023</v>
      </c>
      <c r="W5" s="31">
        <f>T2</f>
        <v>2023</v>
      </c>
      <c r="X5" s="26" t="str">
        <f>"FYE "&amp;(X2)-2&amp;"  ARR"</f>
        <v>FYE 2022  ARR</v>
      </c>
      <c r="Y5" s="27">
        <f>X2</f>
        <v>2024</v>
      </c>
      <c r="Z5" s="27">
        <f>X2</f>
        <v>2024</v>
      </c>
      <c r="AA5" s="31">
        <f>X2</f>
        <v>2024</v>
      </c>
      <c r="AB5" s="26" t="str">
        <f>"FYE "&amp;(AB2)-2&amp;"  ARR"</f>
        <v>FYE 2023  ARR</v>
      </c>
      <c r="AC5" s="27">
        <f>AB2</f>
        <v>2025</v>
      </c>
      <c r="AD5" s="27">
        <f>AB2</f>
        <v>2025</v>
      </c>
      <c r="AE5" s="31">
        <f>AB2</f>
        <v>2025</v>
      </c>
      <c r="AF5" s="26" t="str">
        <f>"FYE "&amp;(AF2)-2&amp;"  ARR"</f>
        <v>FYE 2024  ARR</v>
      </c>
      <c r="AG5" s="27">
        <f>AF2</f>
        <v>2026</v>
      </c>
      <c r="AH5" s="27">
        <f>AF2</f>
        <v>2026</v>
      </c>
      <c r="AI5" s="31">
        <f>AF2</f>
        <v>2026</v>
      </c>
    </row>
    <row r="6" spans="1:35" ht="21" customHeight="1" x14ac:dyDescent="0.3">
      <c r="A6" s="10" t="s">
        <v>0</v>
      </c>
      <c r="B6" s="33">
        <v>2042016</v>
      </c>
      <c r="C6" s="34">
        <v>-209536</v>
      </c>
      <c r="D6" s="35">
        <f>IF(B6+C6&gt;0,B6+C6,0)</f>
        <v>1832480</v>
      </c>
      <c r="E6" s="36">
        <v>213715</v>
      </c>
      <c r="F6" s="33">
        <f>IF(D6-E6&gt;0,D6-E6,0)</f>
        <v>1618765</v>
      </c>
      <c r="G6" s="37">
        <v>-476688</v>
      </c>
      <c r="H6" s="35">
        <v>1355792</v>
      </c>
      <c r="I6" s="36">
        <v>213715</v>
      </c>
      <c r="J6" s="33">
        <f>IF(H6-I6&gt;0,H6-I6,0)</f>
        <v>1142077</v>
      </c>
      <c r="K6" s="37">
        <f>N6-J6</f>
        <v>-599299</v>
      </c>
      <c r="L6" s="35">
        <v>542778</v>
      </c>
      <c r="M6" s="36">
        <v>0</v>
      </c>
      <c r="N6" s="33">
        <f>IF(L6-M6&gt;0,L6-M6,0)</f>
        <v>542778</v>
      </c>
      <c r="O6" s="37">
        <f>R6-N6</f>
        <v>494976</v>
      </c>
      <c r="P6" s="35">
        <v>1251470</v>
      </c>
      <c r="Q6" s="36">
        <v>213716</v>
      </c>
      <c r="R6" s="33">
        <f>IF(P6-Q6&gt;0,P6-Q6,0)</f>
        <v>1037754</v>
      </c>
      <c r="S6" s="19">
        <f>R6/12</f>
        <v>86479.5</v>
      </c>
      <c r="T6" s="37">
        <f t="shared" ref="T6:T21" si="0">W6-R6</f>
        <v>1042439</v>
      </c>
      <c r="U6" s="35">
        <v>2293909</v>
      </c>
      <c r="V6" s="36">
        <v>213716</v>
      </c>
      <c r="W6" s="33">
        <f>IF(U6-V6&gt;0,U6-V6,0)</f>
        <v>2080193</v>
      </c>
      <c r="X6" s="42">
        <f t="shared" ref="X6:X17" si="1">AA6-W6</f>
        <v>1365481</v>
      </c>
      <c r="Y6" s="35">
        <v>3659390</v>
      </c>
      <c r="Z6" s="36">
        <v>213716</v>
      </c>
      <c r="AA6" s="33">
        <f>IF(Y6-Z6&gt;0,Y6-Z6,0)</f>
        <v>3445674</v>
      </c>
      <c r="AB6" s="42">
        <f t="shared" ref="AB6:AB23" si="2">AE6-AA6</f>
        <v>244087</v>
      </c>
      <c r="AC6" s="35">
        <v>3910493</v>
      </c>
      <c r="AD6" s="36">
        <v>220732</v>
      </c>
      <c r="AE6" s="33">
        <f>IF(AC6-AD6&gt;0,AC6-AD6,0)</f>
        <v>3689761</v>
      </c>
      <c r="AF6" s="42">
        <f t="shared" ref="AF6:AF11" si="3">AI6-AE6</f>
        <v>1486139.778818639</v>
      </c>
      <c r="AG6" s="35">
        <v>5175900.778818639</v>
      </c>
      <c r="AH6" s="36">
        <v>0</v>
      </c>
      <c r="AI6" s="33">
        <f>IF(AG6-AH6&gt;0,AG6-AH6,0)</f>
        <v>5175900.778818639</v>
      </c>
    </row>
    <row r="7" spans="1:35" ht="21" customHeight="1" x14ac:dyDescent="0.3">
      <c r="A7" s="11" t="s">
        <v>1</v>
      </c>
      <c r="B7" s="38">
        <v>262783</v>
      </c>
      <c r="C7" s="39">
        <v>-262783</v>
      </c>
      <c r="D7" s="40">
        <f t="shared" ref="D7:D9" si="4">IF(B7+C7&gt;0,B7+C7,0)</f>
        <v>0</v>
      </c>
      <c r="E7" s="41">
        <v>0</v>
      </c>
      <c r="F7" s="38">
        <f t="shared" ref="F7:F21" si="5">IF(D7-E7&gt;0,D7-E7,0)</f>
        <v>0</v>
      </c>
      <c r="G7" s="42">
        <v>0</v>
      </c>
      <c r="H7" s="40">
        <f t="shared" ref="H7:H9" si="6">IF(F7+G7&gt;0,F7+G7,0)</f>
        <v>0</v>
      </c>
      <c r="I7" s="41">
        <v>0</v>
      </c>
      <c r="J7" s="38">
        <f t="shared" ref="J7:J21" si="7">IF(H7-I7&gt;0,H7-I7,0)</f>
        <v>0</v>
      </c>
      <c r="K7" s="42">
        <f>N7-J7</f>
        <v>0</v>
      </c>
      <c r="L7" s="40">
        <v>0</v>
      </c>
      <c r="M7" s="41">
        <v>0</v>
      </c>
      <c r="N7" s="38">
        <f t="shared" ref="N7:N21" si="8">IF(L7-M7&gt;0,L7-M7,0)</f>
        <v>0</v>
      </c>
      <c r="O7" s="42">
        <f>R7-N7</f>
        <v>0</v>
      </c>
      <c r="P7" s="40">
        <v>0</v>
      </c>
      <c r="Q7" s="41">
        <v>0</v>
      </c>
      <c r="R7" s="38">
        <f t="shared" ref="R7:R21" si="9">IF(P7-Q7&gt;0,P7-Q7,0)</f>
        <v>0</v>
      </c>
      <c r="S7" s="20">
        <f t="shared" ref="S7:S9" si="10">R7/12</f>
        <v>0</v>
      </c>
      <c r="T7" s="42">
        <f t="shared" si="0"/>
        <v>0</v>
      </c>
      <c r="U7" s="40">
        <v>0</v>
      </c>
      <c r="V7" s="41">
        <v>0</v>
      </c>
      <c r="W7" s="38">
        <f t="shared" ref="W7:W21" si="11">IF(U7-V7&gt;0,U7-V7,0)</f>
        <v>0</v>
      </c>
      <c r="X7" s="42">
        <f t="shared" si="1"/>
        <v>0</v>
      </c>
      <c r="Y7" s="40">
        <v>0</v>
      </c>
      <c r="Z7" s="41">
        <v>0</v>
      </c>
      <c r="AA7" s="38">
        <f t="shared" ref="AA7:AA23" si="12">IF(Y7-Z7&gt;0,Y7-Z7,0)</f>
        <v>0</v>
      </c>
      <c r="AB7" s="42">
        <f t="shared" si="2"/>
        <v>0</v>
      </c>
      <c r="AC7" s="40">
        <v>0</v>
      </c>
      <c r="AD7" s="41">
        <v>0</v>
      </c>
      <c r="AE7" s="38">
        <f t="shared" ref="AE7:AE21" si="13">IF(AC7-AD7&gt;0,AC7-AD7,0)</f>
        <v>0</v>
      </c>
      <c r="AF7" s="42">
        <f t="shared" si="3"/>
        <v>0</v>
      </c>
      <c r="AG7" s="40">
        <v>0</v>
      </c>
      <c r="AH7" s="41">
        <v>0</v>
      </c>
      <c r="AI7" s="38">
        <f t="shared" ref="AI7:AI23" si="14">IF(AG7-AH7&gt;0,AG7-AH7,0)</f>
        <v>0</v>
      </c>
    </row>
    <row r="8" spans="1:35" ht="21" customHeight="1" x14ac:dyDescent="0.3">
      <c r="A8" s="11" t="s">
        <v>2</v>
      </c>
      <c r="B8" s="38">
        <v>267568</v>
      </c>
      <c r="C8" s="39">
        <v>551816</v>
      </c>
      <c r="D8" s="40">
        <f t="shared" si="4"/>
        <v>819384</v>
      </c>
      <c r="E8" s="41">
        <v>155672</v>
      </c>
      <c r="F8" s="38">
        <f t="shared" si="5"/>
        <v>663712</v>
      </c>
      <c r="G8" s="42">
        <v>-663712</v>
      </c>
      <c r="H8" s="40">
        <f t="shared" si="6"/>
        <v>0</v>
      </c>
      <c r="I8" s="41">
        <v>0</v>
      </c>
      <c r="J8" s="38">
        <f t="shared" si="7"/>
        <v>0</v>
      </c>
      <c r="K8" s="42">
        <f t="shared" ref="K8:K21" si="15">N8-J8</f>
        <v>429572</v>
      </c>
      <c r="L8" s="40">
        <v>623873</v>
      </c>
      <c r="M8" s="41">
        <v>194301</v>
      </c>
      <c r="N8" s="38">
        <f t="shared" si="8"/>
        <v>429572</v>
      </c>
      <c r="O8" s="42">
        <f t="shared" ref="O8:O21" si="16">R8-N8</f>
        <v>-220051</v>
      </c>
      <c r="P8" s="40">
        <v>309953</v>
      </c>
      <c r="Q8" s="41">
        <v>100432</v>
      </c>
      <c r="R8" s="38">
        <f t="shared" si="9"/>
        <v>209521</v>
      </c>
      <c r="S8" s="20">
        <f t="shared" si="10"/>
        <v>17460.083333333332</v>
      </c>
      <c r="T8" s="42">
        <f t="shared" si="0"/>
        <v>-209521</v>
      </c>
      <c r="U8" s="40">
        <v>0</v>
      </c>
      <c r="V8" s="41">
        <v>0</v>
      </c>
      <c r="W8" s="38">
        <f t="shared" si="11"/>
        <v>0</v>
      </c>
      <c r="X8" s="42">
        <f t="shared" si="1"/>
        <v>42836</v>
      </c>
      <c r="Y8" s="40">
        <v>167424</v>
      </c>
      <c r="Z8" s="41">
        <v>124588</v>
      </c>
      <c r="AA8" s="38">
        <f t="shared" si="12"/>
        <v>42836</v>
      </c>
      <c r="AB8" s="42">
        <f t="shared" si="2"/>
        <v>224126</v>
      </c>
      <c r="AC8" s="40">
        <v>272739</v>
      </c>
      <c r="AD8" s="41">
        <v>5777</v>
      </c>
      <c r="AE8" s="38">
        <f t="shared" si="13"/>
        <v>266962</v>
      </c>
      <c r="AF8" s="42">
        <f t="shared" si="3"/>
        <v>-266962</v>
      </c>
      <c r="AG8" s="40">
        <v>0</v>
      </c>
      <c r="AH8" s="41">
        <v>0</v>
      </c>
      <c r="AI8" s="38">
        <f t="shared" si="14"/>
        <v>0</v>
      </c>
    </row>
    <row r="9" spans="1:35" ht="21" customHeight="1" x14ac:dyDescent="0.3">
      <c r="A9" s="11" t="s">
        <v>3</v>
      </c>
      <c r="B9" s="38">
        <v>46308</v>
      </c>
      <c r="C9" s="39">
        <v>-46308</v>
      </c>
      <c r="D9" s="40">
        <f t="shared" si="4"/>
        <v>0</v>
      </c>
      <c r="E9" s="41">
        <v>0</v>
      </c>
      <c r="F9" s="38">
        <f t="shared" si="5"/>
        <v>0</v>
      </c>
      <c r="G9" s="42">
        <v>0</v>
      </c>
      <c r="H9" s="40">
        <f t="shared" si="6"/>
        <v>0</v>
      </c>
      <c r="I9" s="41">
        <v>0</v>
      </c>
      <c r="J9" s="38">
        <f t="shared" si="7"/>
        <v>0</v>
      </c>
      <c r="K9" s="42">
        <f t="shared" si="15"/>
        <v>0</v>
      </c>
      <c r="L9" s="40">
        <v>0</v>
      </c>
      <c r="M9" s="41">
        <v>0</v>
      </c>
      <c r="N9" s="38">
        <f t="shared" si="8"/>
        <v>0</v>
      </c>
      <c r="O9" s="42">
        <f t="shared" si="16"/>
        <v>0</v>
      </c>
      <c r="P9" s="40">
        <v>0</v>
      </c>
      <c r="Q9" s="41">
        <v>0</v>
      </c>
      <c r="R9" s="38">
        <f t="shared" si="9"/>
        <v>0</v>
      </c>
      <c r="S9" s="21">
        <f t="shared" si="10"/>
        <v>0</v>
      </c>
      <c r="T9" s="42">
        <f t="shared" si="0"/>
        <v>0</v>
      </c>
      <c r="U9" s="40">
        <v>0</v>
      </c>
      <c r="V9" s="41">
        <v>0</v>
      </c>
      <c r="W9" s="38">
        <f t="shared" si="11"/>
        <v>0</v>
      </c>
      <c r="X9" s="42">
        <f t="shared" si="1"/>
        <v>0</v>
      </c>
      <c r="Y9" s="40">
        <v>0</v>
      </c>
      <c r="Z9" s="41">
        <v>0</v>
      </c>
      <c r="AA9" s="38">
        <f t="shared" si="12"/>
        <v>0</v>
      </c>
      <c r="AB9" s="42">
        <f t="shared" si="2"/>
        <v>0</v>
      </c>
      <c r="AC9" s="40">
        <v>0</v>
      </c>
      <c r="AD9" s="41">
        <v>0</v>
      </c>
      <c r="AE9" s="38">
        <f t="shared" si="13"/>
        <v>0</v>
      </c>
      <c r="AF9" s="42">
        <f t="shared" si="3"/>
        <v>0</v>
      </c>
      <c r="AG9" s="40">
        <v>0</v>
      </c>
      <c r="AH9" s="41">
        <v>0</v>
      </c>
      <c r="AI9" s="38">
        <f t="shared" si="14"/>
        <v>0</v>
      </c>
    </row>
    <row r="10" spans="1:35" ht="21" customHeight="1" x14ac:dyDescent="0.3">
      <c r="A10" s="11" t="s">
        <v>4</v>
      </c>
      <c r="B10" s="38">
        <v>0</v>
      </c>
      <c r="C10" s="39">
        <v>1836663</v>
      </c>
      <c r="D10" s="40">
        <f t="shared" ref="D10:D14" si="17">IF(B10+C10&gt;0,B10+C10,0)</f>
        <v>1836663</v>
      </c>
      <c r="E10" s="41">
        <v>0</v>
      </c>
      <c r="F10" s="38">
        <f t="shared" si="5"/>
        <v>1836663</v>
      </c>
      <c r="G10" s="42">
        <v>-813559</v>
      </c>
      <c r="H10" s="40">
        <f t="shared" ref="H10:H12" si="18">IF(F10+G10&gt;0,F10+G10,0)</f>
        <v>1023104</v>
      </c>
      <c r="I10" s="41">
        <v>0</v>
      </c>
      <c r="J10" s="38">
        <f t="shared" si="7"/>
        <v>1023104</v>
      </c>
      <c r="K10" s="42">
        <f t="shared" si="15"/>
        <v>-620559</v>
      </c>
      <c r="L10" s="40">
        <v>402545</v>
      </c>
      <c r="M10" s="41">
        <v>0</v>
      </c>
      <c r="N10" s="38">
        <f t="shared" si="8"/>
        <v>402545</v>
      </c>
      <c r="O10" s="42">
        <f t="shared" si="16"/>
        <v>366547</v>
      </c>
      <c r="P10" s="40">
        <v>769092</v>
      </c>
      <c r="Q10" s="41">
        <v>0</v>
      </c>
      <c r="R10" s="38">
        <f t="shared" si="9"/>
        <v>769092</v>
      </c>
      <c r="S10" s="20">
        <f t="shared" ref="S10" si="19">R10/12</f>
        <v>64091</v>
      </c>
      <c r="T10" s="42">
        <f t="shared" si="0"/>
        <v>1095990</v>
      </c>
      <c r="U10" s="40">
        <v>1865082</v>
      </c>
      <c r="V10" s="41">
        <v>0</v>
      </c>
      <c r="W10" s="38">
        <f t="shared" si="11"/>
        <v>1865082</v>
      </c>
      <c r="X10" s="42">
        <f t="shared" si="1"/>
        <v>533688</v>
      </c>
      <c r="Y10" s="40">
        <v>2398770</v>
      </c>
      <c r="Z10" s="41">
        <v>0</v>
      </c>
      <c r="AA10" s="38">
        <f t="shared" si="12"/>
        <v>2398770</v>
      </c>
      <c r="AB10" s="42">
        <f t="shared" si="2"/>
        <v>104325</v>
      </c>
      <c r="AC10" s="40">
        <v>2503095</v>
      </c>
      <c r="AD10" s="41">
        <v>0</v>
      </c>
      <c r="AE10" s="38">
        <f t="shared" si="13"/>
        <v>2503095</v>
      </c>
      <c r="AF10" s="42">
        <f t="shared" si="3"/>
        <v>76542.666824914981</v>
      </c>
      <c r="AG10" s="40">
        <v>2579637.666824915</v>
      </c>
      <c r="AH10" s="41">
        <v>0</v>
      </c>
      <c r="AI10" s="38">
        <f t="shared" si="14"/>
        <v>2579637.666824915</v>
      </c>
    </row>
    <row r="11" spans="1:35" ht="21" customHeight="1" x14ac:dyDescent="0.3">
      <c r="A11" s="11" t="s">
        <v>5</v>
      </c>
      <c r="B11" s="38">
        <v>588300</v>
      </c>
      <c r="C11" s="39">
        <v>1359559</v>
      </c>
      <c r="D11" s="40">
        <f t="shared" si="17"/>
        <v>1947859</v>
      </c>
      <c r="E11" s="41">
        <v>94248</v>
      </c>
      <c r="F11" s="38">
        <f t="shared" si="5"/>
        <v>1853611</v>
      </c>
      <c r="G11" s="42">
        <v>1339363</v>
      </c>
      <c r="H11" s="40">
        <v>3287222</v>
      </c>
      <c r="I11" s="41">
        <v>93120</v>
      </c>
      <c r="J11" s="38">
        <f t="shared" si="7"/>
        <v>3194102</v>
      </c>
      <c r="K11" s="42">
        <f t="shared" si="15"/>
        <v>-811530</v>
      </c>
      <c r="L11" s="40">
        <v>2465886</v>
      </c>
      <c r="M11" s="41">
        <v>83314</v>
      </c>
      <c r="N11" s="38">
        <f t="shared" si="8"/>
        <v>2382572</v>
      </c>
      <c r="O11" s="42">
        <f t="shared" si="16"/>
        <v>-777498</v>
      </c>
      <c r="P11" s="40">
        <v>1693634</v>
      </c>
      <c r="Q11" s="41">
        <v>88560</v>
      </c>
      <c r="R11" s="38">
        <f t="shared" si="9"/>
        <v>1605074</v>
      </c>
      <c r="S11" s="20">
        <f t="shared" ref="S11" si="20">R11/12</f>
        <v>133756.16666666666</v>
      </c>
      <c r="T11" s="42">
        <f t="shared" si="0"/>
        <v>1489552</v>
      </c>
      <c r="U11" s="40">
        <v>3183186</v>
      </c>
      <c r="V11" s="41">
        <v>88560</v>
      </c>
      <c r="W11" s="38">
        <f t="shared" si="11"/>
        <v>3094626</v>
      </c>
      <c r="X11" s="42">
        <f t="shared" si="1"/>
        <v>-489941</v>
      </c>
      <c r="Y11" s="40">
        <v>2693245</v>
      </c>
      <c r="Z11" s="41">
        <v>88560</v>
      </c>
      <c r="AA11" s="38">
        <f t="shared" si="12"/>
        <v>2604685</v>
      </c>
      <c r="AB11" s="42">
        <f t="shared" si="2"/>
        <v>-249512</v>
      </c>
      <c r="AC11" s="40">
        <v>2443733</v>
      </c>
      <c r="AD11" s="41">
        <v>88560</v>
      </c>
      <c r="AE11" s="38">
        <f t="shared" si="13"/>
        <v>2355173</v>
      </c>
      <c r="AF11" s="42">
        <f t="shared" si="3"/>
        <v>1487748</v>
      </c>
      <c r="AG11" s="40">
        <v>3931481</v>
      </c>
      <c r="AH11" s="41">
        <v>88560</v>
      </c>
      <c r="AI11" s="38">
        <f t="shared" si="14"/>
        <v>3842921</v>
      </c>
    </row>
    <row r="12" spans="1:35" ht="21" customHeight="1" x14ac:dyDescent="0.3">
      <c r="A12" s="11" t="s">
        <v>9</v>
      </c>
      <c r="B12" s="38">
        <v>1111000</v>
      </c>
      <c r="C12" s="39">
        <v>-144669</v>
      </c>
      <c r="D12" s="40">
        <f t="shared" si="17"/>
        <v>966331</v>
      </c>
      <c r="E12" s="41">
        <v>0</v>
      </c>
      <c r="F12" s="38">
        <f t="shared" si="5"/>
        <v>966331</v>
      </c>
      <c r="G12" s="42">
        <v>108625</v>
      </c>
      <c r="H12" s="40">
        <f t="shared" si="18"/>
        <v>1074956</v>
      </c>
      <c r="I12" s="41">
        <v>0</v>
      </c>
      <c r="J12" s="38">
        <f t="shared" si="7"/>
        <v>1074956</v>
      </c>
      <c r="K12" s="42">
        <f t="shared" si="15"/>
        <v>460929</v>
      </c>
      <c r="L12" s="40">
        <v>1535885</v>
      </c>
      <c r="M12" s="41">
        <v>0</v>
      </c>
      <c r="N12" s="38">
        <f t="shared" si="8"/>
        <v>1535885</v>
      </c>
      <c r="O12" s="42">
        <f t="shared" si="16"/>
        <v>-246920.89999999991</v>
      </c>
      <c r="P12" s="40">
        <v>1288964.1000000001</v>
      </c>
      <c r="Q12" s="41">
        <v>0</v>
      </c>
      <c r="R12" s="38">
        <f t="shared" si="9"/>
        <v>1288964.1000000001</v>
      </c>
      <c r="S12" s="20">
        <f t="shared" ref="S12:S14" si="21">R12/12</f>
        <v>107413.675</v>
      </c>
      <c r="T12" s="42">
        <f t="shared" si="0"/>
        <v>411076.89999999991</v>
      </c>
      <c r="U12" s="40">
        <v>1700041</v>
      </c>
      <c r="V12" s="41">
        <v>0</v>
      </c>
      <c r="W12" s="38">
        <f t="shared" si="11"/>
        <v>1700041</v>
      </c>
      <c r="X12" s="42">
        <f t="shared" si="1"/>
        <v>692868</v>
      </c>
      <c r="Y12" s="40">
        <v>2392909</v>
      </c>
      <c r="Z12" s="41">
        <v>0</v>
      </c>
      <c r="AA12" s="38">
        <f t="shared" si="12"/>
        <v>2392909</v>
      </c>
      <c r="AB12" s="42">
        <f t="shared" si="2"/>
        <v>-1415306</v>
      </c>
      <c r="AC12" s="40">
        <v>977603</v>
      </c>
      <c r="AD12" s="41">
        <v>0</v>
      </c>
      <c r="AE12" s="38">
        <f t="shared" si="13"/>
        <v>977603</v>
      </c>
      <c r="AF12" s="42">
        <f t="shared" ref="AF12:AF14" si="22">AI12-AE12</f>
        <v>323609.23398578493</v>
      </c>
      <c r="AG12" s="40">
        <v>1301212.2339857849</v>
      </c>
      <c r="AH12" s="41">
        <v>0</v>
      </c>
      <c r="AI12" s="38">
        <f t="shared" si="14"/>
        <v>1301212.2339857849</v>
      </c>
    </row>
    <row r="13" spans="1:35" ht="21" customHeight="1" x14ac:dyDescent="0.3">
      <c r="A13" s="11" t="s">
        <v>10</v>
      </c>
      <c r="B13" s="38">
        <v>886068</v>
      </c>
      <c r="C13" s="39">
        <v>1096988</v>
      </c>
      <c r="D13" s="40">
        <f t="shared" si="17"/>
        <v>1983056</v>
      </c>
      <c r="E13" s="41">
        <v>0</v>
      </c>
      <c r="F13" s="38">
        <f t="shared" si="5"/>
        <v>1983056</v>
      </c>
      <c r="G13" s="42">
        <v>-264856</v>
      </c>
      <c r="H13" s="40">
        <v>1718200</v>
      </c>
      <c r="I13" s="41">
        <v>15427</v>
      </c>
      <c r="J13" s="38">
        <f t="shared" si="7"/>
        <v>1702773</v>
      </c>
      <c r="K13" s="42">
        <f t="shared" si="15"/>
        <v>-330906</v>
      </c>
      <c r="L13" s="40">
        <v>1387294</v>
      </c>
      <c r="M13" s="41">
        <v>15427</v>
      </c>
      <c r="N13" s="38">
        <f t="shared" si="8"/>
        <v>1371867</v>
      </c>
      <c r="O13" s="42">
        <f t="shared" si="16"/>
        <v>869097</v>
      </c>
      <c r="P13" s="40">
        <v>2256391</v>
      </c>
      <c r="Q13" s="41">
        <v>15427</v>
      </c>
      <c r="R13" s="38">
        <f t="shared" si="9"/>
        <v>2240964</v>
      </c>
      <c r="S13" s="20">
        <f t="shared" si="21"/>
        <v>186747</v>
      </c>
      <c r="T13" s="42">
        <f t="shared" si="0"/>
        <v>-488373</v>
      </c>
      <c r="U13" s="40">
        <v>1768018</v>
      </c>
      <c r="V13" s="41">
        <v>15427</v>
      </c>
      <c r="W13" s="38">
        <f t="shared" si="11"/>
        <v>1752591</v>
      </c>
      <c r="X13" s="42">
        <f t="shared" si="1"/>
        <v>510195</v>
      </c>
      <c r="Y13" s="40">
        <v>2280802</v>
      </c>
      <c r="Z13" s="41">
        <v>18016</v>
      </c>
      <c r="AA13" s="38">
        <f t="shared" si="12"/>
        <v>2262786</v>
      </c>
      <c r="AB13" s="42">
        <f t="shared" si="2"/>
        <v>852367</v>
      </c>
      <c r="AC13" s="40">
        <v>3135413</v>
      </c>
      <c r="AD13" s="41">
        <v>20260</v>
      </c>
      <c r="AE13" s="38">
        <f t="shared" si="13"/>
        <v>3115153</v>
      </c>
      <c r="AF13" s="42">
        <f t="shared" si="22"/>
        <v>-1605730.6541554865</v>
      </c>
      <c r="AG13" s="40">
        <v>1526987.3458445135</v>
      </c>
      <c r="AH13" s="41">
        <v>17565</v>
      </c>
      <c r="AI13" s="38">
        <f t="shared" si="14"/>
        <v>1509422.3458445135</v>
      </c>
    </row>
    <row r="14" spans="1:35" ht="21" customHeight="1" x14ac:dyDescent="0.3">
      <c r="A14" s="11" t="s">
        <v>11</v>
      </c>
      <c r="B14" s="38">
        <v>78554</v>
      </c>
      <c r="C14" s="39">
        <v>-20586</v>
      </c>
      <c r="D14" s="40">
        <f t="shared" si="17"/>
        <v>57968</v>
      </c>
      <c r="E14" s="41">
        <v>0</v>
      </c>
      <c r="F14" s="38">
        <f t="shared" si="5"/>
        <v>57968</v>
      </c>
      <c r="G14" s="42">
        <v>-24972</v>
      </c>
      <c r="H14" s="40">
        <v>32996</v>
      </c>
      <c r="I14" s="41">
        <v>5129</v>
      </c>
      <c r="J14" s="38">
        <f t="shared" si="7"/>
        <v>27867</v>
      </c>
      <c r="K14" s="42">
        <f t="shared" si="15"/>
        <v>48432</v>
      </c>
      <c r="L14" s="40">
        <v>81428</v>
      </c>
      <c r="M14" s="41">
        <v>5129</v>
      </c>
      <c r="N14" s="38">
        <f t="shared" si="8"/>
        <v>76299</v>
      </c>
      <c r="O14" s="42">
        <f t="shared" si="16"/>
        <v>-46960</v>
      </c>
      <c r="P14" s="40">
        <v>34468</v>
      </c>
      <c r="Q14" s="43">
        <v>5129</v>
      </c>
      <c r="R14" s="38">
        <f t="shared" si="9"/>
        <v>29339</v>
      </c>
      <c r="S14" s="20">
        <f t="shared" si="21"/>
        <v>2444.9166666666665</v>
      </c>
      <c r="T14" s="42">
        <f t="shared" si="0"/>
        <v>26078</v>
      </c>
      <c r="U14" s="40">
        <v>60546</v>
      </c>
      <c r="V14" s="43">
        <v>5129</v>
      </c>
      <c r="W14" s="38">
        <f t="shared" si="11"/>
        <v>55417</v>
      </c>
      <c r="X14" s="42">
        <f t="shared" si="1"/>
        <v>-4223</v>
      </c>
      <c r="Y14" s="40">
        <v>56539</v>
      </c>
      <c r="Z14" s="43">
        <v>5345</v>
      </c>
      <c r="AA14" s="38">
        <f t="shared" si="12"/>
        <v>51194</v>
      </c>
      <c r="AB14" s="42">
        <f t="shared" si="2"/>
        <v>19944</v>
      </c>
      <c r="AC14" s="40">
        <v>76283</v>
      </c>
      <c r="AD14" s="43">
        <v>5145</v>
      </c>
      <c r="AE14" s="38">
        <f t="shared" si="13"/>
        <v>71138</v>
      </c>
      <c r="AF14" s="42">
        <f t="shared" si="22"/>
        <v>-54094.373136396796</v>
      </c>
      <c r="AG14" s="40">
        <v>17254.6268636032</v>
      </c>
      <c r="AH14" s="43">
        <v>211</v>
      </c>
      <c r="AI14" s="38">
        <f t="shared" si="14"/>
        <v>17043.6268636032</v>
      </c>
    </row>
    <row r="15" spans="1:35" ht="21" customHeight="1" x14ac:dyDescent="0.3">
      <c r="A15" s="11" t="s">
        <v>12</v>
      </c>
      <c r="B15" s="38">
        <v>345317</v>
      </c>
      <c r="C15" s="39">
        <v>-148600</v>
      </c>
      <c r="D15" s="40">
        <f t="shared" ref="D15:D21" si="23">IF(B15+C15&gt;0,B15+C15,0)</f>
        <v>196717</v>
      </c>
      <c r="E15" s="41">
        <v>0</v>
      </c>
      <c r="F15" s="38">
        <f t="shared" si="5"/>
        <v>196717</v>
      </c>
      <c r="G15" s="42">
        <v>-7104</v>
      </c>
      <c r="H15" s="40">
        <f t="shared" ref="H15:H21" si="24">IF(F15+G15&gt;0,F15+G15,0)</f>
        <v>189613</v>
      </c>
      <c r="I15" s="41">
        <v>0</v>
      </c>
      <c r="J15" s="38">
        <f t="shared" si="7"/>
        <v>189613</v>
      </c>
      <c r="K15" s="42">
        <f t="shared" si="15"/>
        <v>251229</v>
      </c>
      <c r="L15" s="40">
        <v>440842</v>
      </c>
      <c r="M15" s="41">
        <v>0</v>
      </c>
      <c r="N15" s="38">
        <f t="shared" si="8"/>
        <v>440842</v>
      </c>
      <c r="O15" s="42">
        <f t="shared" si="16"/>
        <v>-107020</v>
      </c>
      <c r="P15" s="40">
        <v>333822</v>
      </c>
      <c r="Q15" s="41">
        <v>0</v>
      </c>
      <c r="R15" s="38">
        <f t="shared" si="9"/>
        <v>333822</v>
      </c>
      <c r="S15" s="20">
        <f t="shared" ref="S15" si="25">R15/12</f>
        <v>27818.5</v>
      </c>
      <c r="T15" s="42">
        <f t="shared" si="0"/>
        <v>123232</v>
      </c>
      <c r="U15" s="40">
        <v>457054</v>
      </c>
      <c r="V15" s="41">
        <v>0</v>
      </c>
      <c r="W15" s="38">
        <f t="shared" si="11"/>
        <v>457054</v>
      </c>
      <c r="X15" s="42">
        <f t="shared" si="1"/>
        <v>-2108</v>
      </c>
      <c r="Y15" s="40">
        <v>454946</v>
      </c>
      <c r="Z15" s="41">
        <v>0</v>
      </c>
      <c r="AA15" s="38">
        <f t="shared" si="12"/>
        <v>454946</v>
      </c>
      <c r="AB15" s="42">
        <f t="shared" si="2"/>
        <v>183429</v>
      </c>
      <c r="AC15" s="40">
        <v>638375</v>
      </c>
      <c r="AD15" s="41">
        <v>0</v>
      </c>
      <c r="AE15" s="38">
        <f t="shared" si="13"/>
        <v>638375</v>
      </c>
      <c r="AF15" s="42">
        <f t="shared" ref="AF15:AF21" si="26">AI15-AE15</f>
        <v>41584.167203020188</v>
      </c>
      <c r="AG15" s="40">
        <v>679959.16720302019</v>
      </c>
      <c r="AH15" s="41">
        <v>0</v>
      </c>
      <c r="AI15" s="38">
        <f t="shared" si="14"/>
        <v>679959.16720302019</v>
      </c>
    </row>
    <row r="16" spans="1:35" ht="21" customHeight="1" x14ac:dyDescent="0.3">
      <c r="A16" s="11" t="s">
        <v>17</v>
      </c>
      <c r="B16" s="38">
        <v>0</v>
      </c>
      <c r="C16" s="39">
        <v>0</v>
      </c>
      <c r="D16" s="40">
        <f t="shared" si="23"/>
        <v>0</v>
      </c>
      <c r="E16" s="41">
        <v>0</v>
      </c>
      <c r="F16" s="38">
        <f t="shared" si="5"/>
        <v>0</v>
      </c>
      <c r="G16" s="42">
        <v>0</v>
      </c>
      <c r="H16" s="40">
        <f t="shared" si="24"/>
        <v>0</v>
      </c>
      <c r="I16" s="41">
        <v>0</v>
      </c>
      <c r="J16" s="38">
        <f t="shared" si="7"/>
        <v>0</v>
      </c>
      <c r="K16" s="42">
        <f t="shared" si="15"/>
        <v>0</v>
      </c>
      <c r="L16" s="40">
        <v>0</v>
      </c>
      <c r="M16" s="41">
        <v>0</v>
      </c>
      <c r="N16" s="38">
        <f t="shared" si="8"/>
        <v>0</v>
      </c>
      <c r="O16" s="42">
        <f t="shared" si="16"/>
        <v>0</v>
      </c>
      <c r="P16" s="40">
        <v>0</v>
      </c>
      <c r="Q16" s="41">
        <v>0</v>
      </c>
      <c r="R16" s="38">
        <f t="shared" si="9"/>
        <v>0</v>
      </c>
      <c r="S16" s="20">
        <f t="shared" ref="S16" si="27">R16/12</f>
        <v>0</v>
      </c>
      <c r="T16" s="42">
        <f t="shared" si="0"/>
        <v>0</v>
      </c>
      <c r="U16" s="40">
        <v>0</v>
      </c>
      <c r="V16" s="41">
        <v>0</v>
      </c>
      <c r="W16" s="38">
        <f t="shared" si="11"/>
        <v>0</v>
      </c>
      <c r="X16" s="42">
        <f t="shared" si="1"/>
        <v>3084978</v>
      </c>
      <c r="Y16" s="40">
        <v>3084978</v>
      </c>
      <c r="Z16" s="41">
        <v>0</v>
      </c>
      <c r="AA16" s="38">
        <f t="shared" si="12"/>
        <v>3084978</v>
      </c>
      <c r="AB16" s="42">
        <f t="shared" si="2"/>
        <v>-62491</v>
      </c>
      <c r="AC16" s="40">
        <v>3022487</v>
      </c>
      <c r="AD16" s="41">
        <v>0</v>
      </c>
      <c r="AE16" s="38">
        <f t="shared" si="13"/>
        <v>3022487</v>
      </c>
      <c r="AF16" s="42">
        <f t="shared" si="26"/>
        <v>-3022487</v>
      </c>
      <c r="AG16" s="40">
        <v>0</v>
      </c>
      <c r="AH16" s="41">
        <v>0</v>
      </c>
      <c r="AI16" s="38">
        <f t="shared" si="14"/>
        <v>0</v>
      </c>
    </row>
    <row r="17" spans="1:37" ht="21" customHeight="1" x14ac:dyDescent="0.3">
      <c r="A17" s="11" t="s">
        <v>8</v>
      </c>
      <c r="B17" s="38">
        <v>0</v>
      </c>
      <c r="C17" s="39">
        <v>0</v>
      </c>
      <c r="D17" s="40">
        <f t="shared" si="23"/>
        <v>0</v>
      </c>
      <c r="E17" s="41">
        <v>0</v>
      </c>
      <c r="F17" s="38">
        <f t="shared" si="5"/>
        <v>0</v>
      </c>
      <c r="G17" s="42">
        <v>0</v>
      </c>
      <c r="H17" s="40">
        <f t="shared" si="24"/>
        <v>0</v>
      </c>
      <c r="I17" s="41">
        <v>0</v>
      </c>
      <c r="J17" s="38">
        <f t="shared" si="7"/>
        <v>0</v>
      </c>
      <c r="K17" s="42">
        <f t="shared" si="15"/>
        <v>0</v>
      </c>
      <c r="L17" s="40">
        <v>0</v>
      </c>
      <c r="M17" s="41">
        <v>0</v>
      </c>
      <c r="N17" s="38">
        <f t="shared" si="8"/>
        <v>0</v>
      </c>
      <c r="O17" s="42">
        <f t="shared" si="16"/>
        <v>0</v>
      </c>
      <c r="P17" s="40">
        <v>0</v>
      </c>
      <c r="Q17" s="41">
        <v>0</v>
      </c>
      <c r="R17" s="38">
        <f t="shared" si="9"/>
        <v>0</v>
      </c>
      <c r="S17" s="20">
        <f t="shared" ref="S17" si="28">R17/12</f>
        <v>0</v>
      </c>
      <c r="T17" s="42">
        <f t="shared" si="0"/>
        <v>0</v>
      </c>
      <c r="U17" s="40">
        <v>0</v>
      </c>
      <c r="V17" s="41">
        <v>0</v>
      </c>
      <c r="W17" s="38">
        <f t="shared" si="11"/>
        <v>0</v>
      </c>
      <c r="X17" s="42">
        <f t="shared" si="1"/>
        <v>749326</v>
      </c>
      <c r="Y17" s="40">
        <v>749326</v>
      </c>
      <c r="Z17" s="41">
        <v>0</v>
      </c>
      <c r="AA17" s="38">
        <f t="shared" si="12"/>
        <v>749326</v>
      </c>
      <c r="AB17" s="42">
        <f t="shared" si="2"/>
        <v>-231058</v>
      </c>
      <c r="AC17" s="40">
        <v>518268</v>
      </c>
      <c r="AD17" s="41">
        <v>0</v>
      </c>
      <c r="AE17" s="38">
        <f t="shared" si="13"/>
        <v>518268</v>
      </c>
      <c r="AF17" s="42">
        <f t="shared" si="26"/>
        <v>-156967.02150212397</v>
      </c>
      <c r="AG17" s="40">
        <v>362055.97849787603</v>
      </c>
      <c r="AH17" s="41">
        <v>755</v>
      </c>
      <c r="AI17" s="38">
        <f t="shared" si="14"/>
        <v>361300.97849787603</v>
      </c>
      <c r="AJ17" s="82"/>
      <c r="AK17" s="70"/>
    </row>
    <row r="18" spans="1:37" ht="21" customHeight="1" x14ac:dyDescent="0.3">
      <c r="A18" s="11" t="s">
        <v>7</v>
      </c>
      <c r="B18" s="38">
        <v>950000</v>
      </c>
      <c r="C18" s="39">
        <v>252434</v>
      </c>
      <c r="D18" s="40">
        <f t="shared" si="23"/>
        <v>1202434</v>
      </c>
      <c r="E18" s="41">
        <v>71563</v>
      </c>
      <c r="F18" s="38">
        <f t="shared" si="5"/>
        <v>1130871</v>
      </c>
      <c r="G18" s="42">
        <v>-273726</v>
      </c>
      <c r="H18" s="40">
        <v>928708</v>
      </c>
      <c r="I18" s="41">
        <v>71399.58</v>
      </c>
      <c r="J18" s="38">
        <f t="shared" si="7"/>
        <v>857308.42</v>
      </c>
      <c r="K18" s="42">
        <f t="shared" si="15"/>
        <v>105140.57999999996</v>
      </c>
      <c r="L18" s="40">
        <v>1033365</v>
      </c>
      <c r="M18" s="41">
        <v>70916</v>
      </c>
      <c r="N18" s="38">
        <f t="shared" si="8"/>
        <v>962449</v>
      </c>
      <c r="O18" s="42">
        <f t="shared" si="16"/>
        <v>46189</v>
      </c>
      <c r="P18" s="40">
        <v>1074390</v>
      </c>
      <c r="Q18" s="41">
        <v>65752</v>
      </c>
      <c r="R18" s="38">
        <f t="shared" si="9"/>
        <v>1008638</v>
      </c>
      <c r="S18" s="20">
        <f t="shared" ref="S18" si="29">R18/12</f>
        <v>84053.166666666672</v>
      </c>
      <c r="T18" s="42">
        <f t="shared" si="0"/>
        <v>-274058</v>
      </c>
      <c r="U18" s="40">
        <v>798267</v>
      </c>
      <c r="V18" s="41">
        <v>63687</v>
      </c>
      <c r="W18" s="38">
        <f t="shared" si="11"/>
        <v>734580</v>
      </c>
      <c r="X18" s="42">
        <f>AA18-W18</f>
        <v>184851</v>
      </c>
      <c r="Y18" s="40">
        <v>970059</v>
      </c>
      <c r="Z18" s="41">
        <v>50628</v>
      </c>
      <c r="AA18" s="38">
        <f t="shared" si="12"/>
        <v>919431</v>
      </c>
      <c r="AB18" s="42">
        <f t="shared" si="2"/>
        <v>73832</v>
      </c>
      <c r="AC18" s="40">
        <v>1031906</v>
      </c>
      <c r="AD18" s="41">
        <v>38643</v>
      </c>
      <c r="AE18" s="38">
        <f t="shared" si="13"/>
        <v>993263</v>
      </c>
      <c r="AF18" s="42">
        <f t="shared" si="26"/>
        <v>-61269</v>
      </c>
      <c r="AG18" s="40">
        <v>931994</v>
      </c>
      <c r="AH18" s="41">
        <v>0</v>
      </c>
      <c r="AI18" s="38">
        <f t="shared" si="14"/>
        <v>931994</v>
      </c>
    </row>
    <row r="19" spans="1:37" ht="21" customHeight="1" x14ac:dyDescent="0.3">
      <c r="A19" s="11" t="s">
        <v>6</v>
      </c>
      <c r="B19" s="38">
        <v>2103288</v>
      </c>
      <c r="C19" s="39">
        <v>3275285</v>
      </c>
      <c r="D19" s="40">
        <f t="shared" si="23"/>
        <v>5378573</v>
      </c>
      <c r="E19" s="41">
        <v>0</v>
      </c>
      <c r="F19" s="38">
        <f t="shared" si="5"/>
        <v>5378573</v>
      </c>
      <c r="G19" s="42">
        <v>-90830</v>
      </c>
      <c r="H19" s="40">
        <f t="shared" si="24"/>
        <v>5287743</v>
      </c>
      <c r="I19" s="41">
        <v>0</v>
      </c>
      <c r="J19" s="38">
        <f t="shared" si="7"/>
        <v>5287743</v>
      </c>
      <c r="K19" s="42">
        <f t="shared" si="15"/>
        <v>105754</v>
      </c>
      <c r="L19" s="40">
        <v>5393497</v>
      </c>
      <c r="M19" s="41">
        <v>0</v>
      </c>
      <c r="N19" s="38">
        <f t="shared" si="8"/>
        <v>5393497</v>
      </c>
      <c r="O19" s="42">
        <f t="shared" si="16"/>
        <v>154006</v>
      </c>
      <c r="P19" s="40">
        <v>5547503</v>
      </c>
      <c r="Q19" s="41">
        <v>0</v>
      </c>
      <c r="R19" s="38">
        <f t="shared" si="9"/>
        <v>5547503</v>
      </c>
      <c r="S19" s="20">
        <f t="shared" ref="S19" si="30">R19/12</f>
        <v>462291.91666666669</v>
      </c>
      <c r="T19" s="42">
        <f t="shared" si="0"/>
        <v>592423</v>
      </c>
      <c r="U19" s="40">
        <v>6139926</v>
      </c>
      <c r="V19" s="41">
        <v>0</v>
      </c>
      <c r="W19" s="38">
        <f t="shared" si="11"/>
        <v>6139926</v>
      </c>
      <c r="X19" s="42">
        <f t="shared" ref="X19:X21" si="31">AA19-W19</f>
        <v>2458311</v>
      </c>
      <c r="Y19" s="40">
        <v>8598237</v>
      </c>
      <c r="Z19" s="41">
        <v>0</v>
      </c>
      <c r="AA19" s="38">
        <f t="shared" si="12"/>
        <v>8598237</v>
      </c>
      <c r="AB19" s="42">
        <f t="shared" si="2"/>
        <v>397263</v>
      </c>
      <c r="AC19" s="40">
        <v>8995500</v>
      </c>
      <c r="AD19" s="41">
        <v>0</v>
      </c>
      <c r="AE19" s="38">
        <f t="shared" si="13"/>
        <v>8995500</v>
      </c>
      <c r="AF19" s="42">
        <f t="shared" si="26"/>
        <v>-82648</v>
      </c>
      <c r="AG19" s="40">
        <v>8912852</v>
      </c>
      <c r="AH19" s="41">
        <v>0</v>
      </c>
      <c r="AI19" s="38">
        <f t="shared" si="14"/>
        <v>8912852</v>
      </c>
    </row>
    <row r="20" spans="1:37" ht="21" customHeight="1" x14ac:dyDescent="0.3">
      <c r="A20" s="11" t="s">
        <v>15</v>
      </c>
      <c r="B20" s="38">
        <v>1966396</v>
      </c>
      <c r="C20" s="39">
        <v>1358494</v>
      </c>
      <c r="D20" s="40">
        <f t="shared" si="23"/>
        <v>3324890</v>
      </c>
      <c r="E20" s="41">
        <v>0</v>
      </c>
      <c r="F20" s="38">
        <f t="shared" si="5"/>
        <v>3324890</v>
      </c>
      <c r="G20" s="42">
        <v>-1666657</v>
      </c>
      <c r="H20" s="40">
        <f t="shared" si="24"/>
        <v>1658233</v>
      </c>
      <c r="I20" s="41">
        <v>0</v>
      </c>
      <c r="J20" s="38">
        <f t="shared" si="7"/>
        <v>1658233</v>
      </c>
      <c r="K20" s="42">
        <f t="shared" si="15"/>
        <v>753392</v>
      </c>
      <c r="L20" s="40">
        <v>2411625</v>
      </c>
      <c r="M20" s="41">
        <v>0</v>
      </c>
      <c r="N20" s="38">
        <f t="shared" si="8"/>
        <v>2411625</v>
      </c>
      <c r="O20" s="42">
        <f t="shared" si="16"/>
        <v>1607644</v>
      </c>
      <c r="P20" s="40">
        <v>4019269</v>
      </c>
      <c r="Q20" s="41">
        <v>0</v>
      </c>
      <c r="R20" s="38">
        <f t="shared" si="9"/>
        <v>4019269</v>
      </c>
      <c r="S20" s="20">
        <f t="shared" ref="S20" si="32">R20/12</f>
        <v>334939.08333333331</v>
      </c>
      <c r="T20" s="42">
        <f t="shared" si="0"/>
        <v>-298698</v>
      </c>
      <c r="U20" s="40">
        <v>3720571</v>
      </c>
      <c r="V20" s="41">
        <v>0</v>
      </c>
      <c r="W20" s="38">
        <f t="shared" si="11"/>
        <v>3720571</v>
      </c>
      <c r="X20" s="42">
        <f t="shared" si="31"/>
        <v>2328457</v>
      </c>
      <c r="Y20" s="40">
        <v>6049028</v>
      </c>
      <c r="Z20" s="41">
        <v>0</v>
      </c>
      <c r="AA20" s="38">
        <f t="shared" si="12"/>
        <v>6049028</v>
      </c>
      <c r="AB20" s="42">
        <f t="shared" si="2"/>
        <v>913817</v>
      </c>
      <c r="AC20" s="40">
        <v>6962845</v>
      </c>
      <c r="AD20" s="41">
        <v>0</v>
      </c>
      <c r="AE20" s="38">
        <f t="shared" si="13"/>
        <v>6962845</v>
      </c>
      <c r="AF20" s="42">
        <f t="shared" si="26"/>
        <v>865122</v>
      </c>
      <c r="AG20" s="40">
        <v>7827967</v>
      </c>
      <c r="AH20" s="41">
        <v>0</v>
      </c>
      <c r="AI20" s="38">
        <f t="shared" si="14"/>
        <v>7827967</v>
      </c>
    </row>
    <row r="21" spans="1:37" ht="21" customHeight="1" x14ac:dyDescent="0.3">
      <c r="A21" s="11" t="s">
        <v>13</v>
      </c>
      <c r="B21" s="63">
        <v>75864</v>
      </c>
      <c r="C21" s="39">
        <v>-75864</v>
      </c>
      <c r="D21" s="40">
        <f t="shared" si="23"/>
        <v>0</v>
      </c>
      <c r="E21" s="41">
        <v>0</v>
      </c>
      <c r="F21" s="38">
        <f t="shared" si="5"/>
        <v>0</v>
      </c>
      <c r="G21" s="42">
        <v>0</v>
      </c>
      <c r="H21" s="40">
        <f t="shared" si="24"/>
        <v>0</v>
      </c>
      <c r="I21" s="41">
        <v>0</v>
      </c>
      <c r="J21" s="38">
        <f t="shared" si="7"/>
        <v>0</v>
      </c>
      <c r="K21" s="42">
        <f t="shared" si="15"/>
        <v>0</v>
      </c>
      <c r="L21" s="40">
        <v>0</v>
      </c>
      <c r="M21" s="41">
        <v>0</v>
      </c>
      <c r="N21" s="38">
        <f t="shared" si="8"/>
        <v>0</v>
      </c>
      <c r="O21" s="42">
        <f t="shared" si="16"/>
        <v>0</v>
      </c>
      <c r="P21" s="40">
        <v>0</v>
      </c>
      <c r="Q21" s="43">
        <v>0</v>
      </c>
      <c r="R21" s="38">
        <f t="shared" si="9"/>
        <v>0</v>
      </c>
      <c r="S21" s="20">
        <f t="shared" ref="S21" si="33">R21/12</f>
        <v>0</v>
      </c>
      <c r="T21" s="42">
        <f t="shared" si="0"/>
        <v>0</v>
      </c>
      <c r="U21" s="40">
        <v>0</v>
      </c>
      <c r="V21" s="43">
        <v>0</v>
      </c>
      <c r="W21" s="38">
        <f t="shared" si="11"/>
        <v>0</v>
      </c>
      <c r="X21" s="42">
        <f t="shared" si="31"/>
        <v>0</v>
      </c>
      <c r="Y21" s="40">
        <v>0</v>
      </c>
      <c r="Z21" s="43">
        <v>0</v>
      </c>
      <c r="AA21" s="38">
        <v>0</v>
      </c>
      <c r="AB21" s="42">
        <f t="shared" si="2"/>
        <v>0</v>
      </c>
      <c r="AC21" s="40">
        <v>0</v>
      </c>
      <c r="AD21" s="43">
        <v>0</v>
      </c>
      <c r="AE21" s="38">
        <f t="shared" si="13"/>
        <v>0</v>
      </c>
      <c r="AF21" s="42">
        <f t="shared" si="26"/>
        <v>0</v>
      </c>
      <c r="AG21" s="40">
        <v>0</v>
      </c>
      <c r="AH21" s="43">
        <v>0</v>
      </c>
      <c r="AI21" s="38">
        <f t="shared" si="14"/>
        <v>0</v>
      </c>
    </row>
    <row r="22" spans="1:37" ht="21" customHeight="1" x14ac:dyDescent="0.3">
      <c r="A22" s="62" t="s">
        <v>28</v>
      </c>
      <c r="B22" s="63"/>
      <c r="C22" s="39"/>
      <c r="D22" s="40"/>
      <c r="E22" s="41"/>
      <c r="F22" s="38"/>
      <c r="G22" s="42"/>
      <c r="H22" s="61"/>
      <c r="I22" s="41"/>
      <c r="J22" s="38"/>
      <c r="K22" s="42"/>
      <c r="L22" s="61"/>
      <c r="M22" s="41"/>
      <c r="N22" s="38"/>
      <c r="O22" s="42"/>
      <c r="P22" s="40"/>
      <c r="Q22" s="43"/>
      <c r="R22" s="38"/>
      <c r="S22" s="20"/>
      <c r="T22" s="61" t="s">
        <v>30</v>
      </c>
      <c r="U22" s="40" t="s">
        <v>30</v>
      </c>
      <c r="V22" s="43" t="s">
        <v>30</v>
      </c>
      <c r="W22" s="38" t="s">
        <v>30</v>
      </c>
      <c r="X22" s="42" t="s">
        <v>30</v>
      </c>
      <c r="Y22" s="40">
        <v>1114971</v>
      </c>
      <c r="Z22" s="59"/>
      <c r="AA22" s="38">
        <f t="shared" si="12"/>
        <v>1114971</v>
      </c>
      <c r="AB22" s="42">
        <f t="shared" si="2"/>
        <v>1207303</v>
      </c>
      <c r="AC22" s="40">
        <v>2326734</v>
      </c>
      <c r="AD22" s="43">
        <v>4460</v>
      </c>
      <c r="AE22" s="38">
        <f t="shared" ref="AE22:AE23" si="34">IF(AC22-AD22&gt;0,AC22-AD22,0)</f>
        <v>2322274</v>
      </c>
      <c r="AF22" s="42">
        <f t="shared" ref="AF22:AF23" si="35">AI22-AE22</f>
        <v>857351.08215223532</v>
      </c>
      <c r="AG22" s="40">
        <v>3182303.0821522353</v>
      </c>
      <c r="AH22" s="43">
        <v>2678</v>
      </c>
      <c r="AI22" s="38">
        <f t="shared" si="14"/>
        <v>3179625.0821522353</v>
      </c>
    </row>
    <row r="23" spans="1:37" ht="21" customHeight="1" thickBot="1" x14ac:dyDescent="0.35">
      <c r="A23" s="11" t="s">
        <v>29</v>
      </c>
      <c r="B23" s="44"/>
      <c r="C23" s="47"/>
      <c r="D23" s="45"/>
      <c r="E23" s="46"/>
      <c r="F23" s="53"/>
      <c r="G23" s="47"/>
      <c r="H23" s="45"/>
      <c r="I23" s="46"/>
      <c r="J23" s="53"/>
      <c r="K23" s="42"/>
      <c r="L23" s="45"/>
      <c r="M23" s="46"/>
      <c r="N23" s="53"/>
      <c r="O23" s="42"/>
      <c r="P23" s="45"/>
      <c r="Q23" s="48"/>
      <c r="R23" s="53"/>
      <c r="S23" s="20"/>
      <c r="T23" s="42" t="s">
        <v>30</v>
      </c>
      <c r="U23" s="45" t="s">
        <v>30</v>
      </c>
      <c r="V23" s="43" t="s">
        <v>30</v>
      </c>
      <c r="W23" s="38" t="s">
        <v>30</v>
      </c>
      <c r="X23" s="42" t="s">
        <v>30</v>
      </c>
      <c r="Y23" s="40">
        <v>1145821</v>
      </c>
      <c r="Z23" s="59"/>
      <c r="AA23" s="38">
        <f t="shared" si="12"/>
        <v>1145821</v>
      </c>
      <c r="AB23" s="42">
        <f t="shared" si="2"/>
        <v>865166</v>
      </c>
      <c r="AC23" s="40">
        <v>2014840</v>
      </c>
      <c r="AD23" s="43">
        <v>3853</v>
      </c>
      <c r="AE23" s="38">
        <f t="shared" si="34"/>
        <v>2010987</v>
      </c>
      <c r="AF23" s="42">
        <f t="shared" si="35"/>
        <v>722191.24526821217</v>
      </c>
      <c r="AG23" s="40">
        <v>2736346.2452682122</v>
      </c>
      <c r="AH23" s="43">
        <v>3168</v>
      </c>
      <c r="AI23" s="38">
        <f t="shared" si="14"/>
        <v>2733178.2452682122</v>
      </c>
    </row>
    <row r="24" spans="1:37" ht="34.5" customHeight="1" thickTop="1" thickBot="1" x14ac:dyDescent="0.3">
      <c r="A24" s="56" t="s">
        <v>14</v>
      </c>
      <c r="B24" s="58">
        <f t="shared" ref="B24:R24" si="36">SUM(B6:B21)</f>
        <v>10723462</v>
      </c>
      <c r="C24" s="51">
        <f t="shared" si="36"/>
        <v>8822893</v>
      </c>
      <c r="D24" s="50">
        <f t="shared" si="36"/>
        <v>19546355</v>
      </c>
      <c r="E24" s="50">
        <f t="shared" si="36"/>
        <v>535198</v>
      </c>
      <c r="F24" s="54">
        <f t="shared" si="36"/>
        <v>19011157</v>
      </c>
      <c r="G24" s="51">
        <f t="shared" si="36"/>
        <v>-2834116</v>
      </c>
      <c r="H24" s="50">
        <f t="shared" si="36"/>
        <v>16556567</v>
      </c>
      <c r="I24" s="50">
        <f t="shared" si="36"/>
        <v>398790.58</v>
      </c>
      <c r="J24" s="54">
        <f t="shared" si="36"/>
        <v>16157776.42</v>
      </c>
      <c r="K24" s="51">
        <f t="shared" si="36"/>
        <v>-207845.41999999993</v>
      </c>
      <c r="L24" s="50">
        <f t="shared" si="36"/>
        <v>16319018</v>
      </c>
      <c r="M24" s="50">
        <f t="shared" si="36"/>
        <v>369087</v>
      </c>
      <c r="N24" s="54">
        <f t="shared" si="36"/>
        <v>15949931</v>
      </c>
      <c r="O24" s="51">
        <f t="shared" si="36"/>
        <v>2140009.1</v>
      </c>
      <c r="P24" s="50">
        <f t="shared" si="36"/>
        <v>18578956.100000001</v>
      </c>
      <c r="Q24" s="50">
        <f t="shared" si="36"/>
        <v>489016</v>
      </c>
      <c r="R24" s="54">
        <f t="shared" si="36"/>
        <v>18089940.100000001</v>
      </c>
      <c r="S24" s="7" t="e">
        <f>SUM(S6:S21)-#REF!-#REF!</f>
        <v>#REF!</v>
      </c>
      <c r="T24" s="50">
        <f t="shared" ref="T24:X24" si="37">SUM(T6:T21)</f>
        <v>3510140.9</v>
      </c>
      <c r="U24" s="50">
        <f t="shared" si="37"/>
        <v>21986600</v>
      </c>
      <c r="V24" s="50">
        <f t="shared" si="37"/>
        <v>386519</v>
      </c>
      <c r="W24" s="54">
        <f t="shared" si="37"/>
        <v>21600081</v>
      </c>
      <c r="X24" s="50">
        <f t="shared" si="37"/>
        <v>11454719</v>
      </c>
      <c r="Y24" s="50">
        <f t="shared" ref="Y24:AE24" si="38">SUM(Y6:Y23)</f>
        <v>35816445</v>
      </c>
      <c r="Z24" s="50">
        <f t="shared" si="38"/>
        <v>500853</v>
      </c>
      <c r="AA24" s="54">
        <f t="shared" si="38"/>
        <v>35315592</v>
      </c>
      <c r="AB24" s="50">
        <f t="shared" si="38"/>
        <v>3127292</v>
      </c>
      <c r="AC24" s="50">
        <f>SUM(AC6:AC23)</f>
        <v>38830314</v>
      </c>
      <c r="AD24" s="50">
        <f>SUM(AD6:AD23)</f>
        <v>387430</v>
      </c>
      <c r="AE24" s="54">
        <f t="shared" si="38"/>
        <v>38442884</v>
      </c>
      <c r="AF24" s="50">
        <f t="shared" ref="AF24:AG24" si="39">SUM(AF6:AF23)</f>
        <v>610130.12545879954</v>
      </c>
      <c r="AG24" s="50">
        <f t="shared" si="39"/>
        <v>39165951.125458792</v>
      </c>
      <c r="AH24" s="50">
        <f>SUM(AH6:AH23)</f>
        <v>112937</v>
      </c>
      <c r="AI24" s="54">
        <f t="shared" ref="AI24" si="40">SUM(AI6:AI23)</f>
        <v>39053014.125458792</v>
      </c>
      <c r="AJ24" s="70"/>
      <c r="AK24" s="70"/>
    </row>
    <row r="25" spans="1:37" ht="39" customHeight="1" thickBot="1" x14ac:dyDescent="0.3">
      <c r="A25" s="57" t="s">
        <v>16</v>
      </c>
      <c r="B25" s="44"/>
      <c r="C25" s="52"/>
      <c r="D25" s="45"/>
      <c r="E25" s="45"/>
      <c r="F25" s="53">
        <f>F24-B24</f>
        <v>8287695</v>
      </c>
      <c r="G25" s="52"/>
      <c r="H25" s="45">
        <f t="shared" ref="H25:J25" si="41">H24-D24</f>
        <v>-2989788</v>
      </c>
      <c r="I25" s="45">
        <f t="shared" si="41"/>
        <v>-136407.41999999998</v>
      </c>
      <c r="J25" s="53">
        <f t="shared" si="41"/>
        <v>-2853380.58</v>
      </c>
      <c r="K25" s="52"/>
      <c r="L25" s="45">
        <f t="shared" ref="L25" si="42">L24-H24</f>
        <v>-237549</v>
      </c>
      <c r="M25" s="45">
        <f t="shared" ref="M25" si="43">M24-I24</f>
        <v>-29703.580000000016</v>
      </c>
      <c r="N25" s="53">
        <f t="shared" ref="N25" si="44">N24-J24</f>
        <v>-207845.41999999993</v>
      </c>
      <c r="O25" s="52"/>
      <c r="P25" s="49">
        <f t="shared" ref="P25" si="45">P24-L24</f>
        <v>2259938.1000000015</v>
      </c>
      <c r="Q25" s="45">
        <f t="shared" ref="Q25" si="46">Q24-M24</f>
        <v>119929</v>
      </c>
      <c r="R25" s="53">
        <f>R24-N24</f>
        <v>2140009.1000000015</v>
      </c>
      <c r="S25" s="8">
        <f t="shared" ref="S25" si="47">R25/12</f>
        <v>178334.09166666679</v>
      </c>
      <c r="T25" s="49"/>
      <c r="U25" s="55">
        <f>U24-P24</f>
        <v>3407643.8999999985</v>
      </c>
      <c r="V25" s="55">
        <f>V24-Q24</f>
        <v>-102497</v>
      </c>
      <c r="W25" s="55">
        <f>W24-R24</f>
        <v>3510140.8999999985</v>
      </c>
      <c r="X25" s="49">
        <f t="shared" ref="X25:AA25" si="48">X24-T24</f>
        <v>7944578.0999999996</v>
      </c>
      <c r="Y25" s="55">
        <f t="shared" si="48"/>
        <v>13829845</v>
      </c>
      <c r="Z25" s="55">
        <f t="shared" si="48"/>
        <v>114334</v>
      </c>
      <c r="AA25" s="55">
        <f t="shared" si="48"/>
        <v>13715511</v>
      </c>
      <c r="AB25" s="49">
        <f t="shared" ref="AB25:AI25" si="49">AB24-X24</f>
        <v>-8327427</v>
      </c>
      <c r="AC25" s="55">
        <f t="shared" si="49"/>
        <v>3013869</v>
      </c>
      <c r="AD25" s="55">
        <f t="shared" si="49"/>
        <v>-113423</v>
      </c>
      <c r="AE25" s="55">
        <f t="shared" si="49"/>
        <v>3127292</v>
      </c>
      <c r="AF25" s="49">
        <f t="shared" si="49"/>
        <v>-2517161.8745412007</v>
      </c>
      <c r="AG25" s="55">
        <f t="shared" si="49"/>
        <v>335637.12545879185</v>
      </c>
      <c r="AH25" s="55">
        <f t="shared" si="49"/>
        <v>-274493</v>
      </c>
      <c r="AI25" s="55">
        <f t="shared" si="49"/>
        <v>610130.12545879185</v>
      </c>
    </row>
    <row r="26" spans="1:37" ht="15.75" thickTop="1" x14ac:dyDescent="0.25"/>
    <row r="27" spans="1:37" x14ac:dyDescent="0.25">
      <c r="B27" s="3"/>
      <c r="C27" s="3"/>
      <c r="E27" s="3"/>
      <c r="G27" s="3"/>
      <c r="I27" s="3"/>
      <c r="K27" s="3"/>
      <c r="M27" s="3"/>
      <c r="O27" s="3"/>
      <c r="P27" s="4"/>
      <c r="Q27" s="3"/>
      <c r="AH27" s="70"/>
    </row>
    <row r="29" spans="1:37" x14ac:dyDescent="0.25">
      <c r="AE29" s="70"/>
      <c r="AI29" s="70"/>
    </row>
  </sheetData>
  <mergeCells count="17">
    <mergeCell ref="AF2:AI2"/>
    <mergeCell ref="AF3:AI3"/>
    <mergeCell ref="AB2:AE2"/>
    <mergeCell ref="AB3:AE3"/>
    <mergeCell ref="X2:AA2"/>
    <mergeCell ref="X3:AA3"/>
    <mergeCell ref="T2:W2"/>
    <mergeCell ref="T3:W3"/>
    <mergeCell ref="A1:W1"/>
    <mergeCell ref="C3:F3"/>
    <mergeCell ref="G3:J3"/>
    <mergeCell ref="K3:N3"/>
    <mergeCell ref="O3:R3"/>
    <mergeCell ref="O2:R2"/>
    <mergeCell ref="K2:N2"/>
    <mergeCell ref="G2:J2"/>
    <mergeCell ref="C2:F2"/>
  </mergeCells>
  <printOptions gridLines="1"/>
  <pageMargins left="0.7" right="0.7" top="0.75" bottom="0.75" header="0.3" footer="0.3"/>
  <pageSetup scale="74" fitToWidth="0" orientation="landscape" r:id="rId1"/>
  <headerFooter>
    <oddFooter>&amp;L&amp;Z&amp;F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3 w I V 6 / a 7 D 2 k A A A A 9 g A A A B I A H A B D b 2 5 m a W c v U G F j a 2 F n Z S 5 4 b W w g o h g A K K A U A A A A A A A A A A A A A A A A A A A A A A A A A A A A h Y + 9 D o I w G E V f h X S n P 8 i g p J T B V R I T o n F t S o V G + D C 0 W N 7 N w U f y F c Q o 6 u Z 4 z z 3 D v f f r j W d j 2 w Q X 3 V v T Q Y o Y p i j Q o L r S Q J W i w R 3 D J c o E 3 0 p 1 k p U O J h l s M t o y R b V z 5 4 Q Q 7 z 3 2 C 9 z 1 F Y k o Z e S Q b w p V 6 1 a i j 2 z + y 6 E B 6 y Q o j Q T f v 8 a I C D O 2 w j G N M e V k h j w 3 8 B W i a e + z / Y F 8 P T R u 6 L X Q E O 4 K T u b I y f u D e A B Q S w M E F A A C A A g A 9 3 w I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d 8 C F c o i k e 4 D g A A A B E A A A A T A B w A R m 9 y b X V s Y X M v U 2 V j d G l v b j E u b S C i G A A o o B Q A A A A A A A A A A A A A A A A A A A A A A A A A A A A r T k 0 u y c z P U w i G 0 I b W A F B L A Q I t A B Q A A g A I A P d 8 C F e v 2 u w 9 p A A A A P Y A A A A S A A A A A A A A A A A A A A A A A A A A A A B D b 2 5 m a W c v U G F j a 2 F n Z S 5 4 b W x Q S w E C L Q A U A A I A C A D 3 f A h X D 8 r p q 6 Q A A A D p A A A A E w A A A A A A A A A A A A A A A A D w A A A A W 0 N v b n R l b n R f V H l w Z X N d L n h t b F B L A Q I t A B Q A A g A I A P d 8 C F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n Q y 3 3 P 1 w Y S K r R X 1 6 P c M w N A A A A A A I A A A A A A A N m A A D A A A A A E A A A A P d 0 I V V R W r y A z Q s y p 1 J 6 V A s A A A A A B I A A A K A A A A A Q A A A A g f w / w 7 y x f 1 Z h 4 X V g 6 V d 7 6 F A A A A B W i i O 2 o t U + C b 2 P R d e G H b v s s F N z x A q R + h N G 8 s 4 6 e + G K Y X P + L 9 v o C 4 l 4 c A q h C t E 6 k i h L A B + G r p e G t J o i q a L O s N S l 9 1 l H U k Z u d L b 8 z + b p A z U j o x Q A A A B 7 a z H g M l o u F L P 4 C g q 3 N 5 N l t p 4 M L Q = = < / D a t a M a s h u p > 
</file>

<file path=customXml/itemProps1.xml><?xml version="1.0" encoding="utf-8"?>
<ds:datastoreItem xmlns:ds="http://schemas.openxmlformats.org/officeDocument/2006/customXml" ds:itemID="{FD2F7400-D3C6-4391-AA08-58124E0B6F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 Payment Recomendation</vt:lpstr>
      <vt:lpstr>UUSF History -DPU Recomendation</vt:lpstr>
      <vt:lpstr>'UUSF History -DPU Recomendation'!Print_Area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Duncan</dc:creator>
  <cp:lastModifiedBy>Fred Nass</cp:lastModifiedBy>
  <cp:lastPrinted>2025-09-02T18:48:34Z</cp:lastPrinted>
  <dcterms:created xsi:type="dcterms:W3CDTF">2017-07-13T19:56:10Z</dcterms:created>
  <dcterms:modified xsi:type="dcterms:W3CDTF">2025-09-03T15:47:37Z</dcterms:modified>
</cp:coreProperties>
</file>